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el\Downloads\"/>
    </mc:Choice>
  </mc:AlternateContent>
  <xr:revisionPtr revIDLastSave="0" documentId="13_ncr:1_{4AFC0109-71AC-4CDD-A5AC-1794EB9A53F9}" xr6:coauthVersionLast="43" xr6:coauthVersionMax="43" xr10:uidLastSave="{00000000-0000-0000-0000-000000000000}"/>
  <bookViews>
    <workbookView xWindow="-98" yWindow="-98" windowWidth="20715" windowHeight="13276" xr2:uid="{124BE5D8-F26F-4746-B992-881E3DB713BB}"/>
  </bookViews>
  <sheets>
    <sheet name="Readme" sheetId="11" r:id="rId1"/>
    <sheet name="Case Reserves" sheetId="1" r:id="rId2"/>
    <sheet name="Correlation" sheetId="10" r:id="rId3"/>
    <sheet name="Tail Factor" sheetId="7" r:id="rId4"/>
  </sheets>
  <externalReferences>
    <externalReference r:id="rId5"/>
  </externalReferences>
  <definedNames>
    <definedName name="adjusted">#REF!</definedName>
    <definedName name="adopted">#REF!</definedName>
    <definedName name="ay">[1]INPUT!$B$10:$B$22</definedName>
    <definedName name="bfdegrees">[1]PARAMETERS!$AA$32:$AM$44</definedName>
    <definedName name="bfseed">[1]BFSLR!$C$3:$P$15</definedName>
    <definedName name="Class">[1]INPUT!$C$4</definedName>
    <definedName name="corrmat1">[1]BFSUM!$C$11:$C$14</definedName>
    <definedName name="corrmat2">[1]BFSUM!$D$11:$D$14</definedName>
    <definedName name="corrmat3">[1]BFSUM!$E$11:$E$14</definedName>
    <definedName name="corrmat4">[1]BFSUM!$F$11:$F$14</definedName>
    <definedName name="corrmatrix">[1]BFSUM!$C$11:$F$14</definedName>
    <definedName name="cuminc">[1]INPUT!$S$10:$AE$22</definedName>
    <definedName name="cumincclean">[1]DATA!$R$3:$AD$15</definedName>
    <definedName name="cumincstart">[1]INPUT!$S$10</definedName>
    <definedName name="cumpd">[1]INPUT!$E$10:$Q$22</definedName>
    <definedName name="cumpdclean">[1]DATA!$C$3:$O$15</definedName>
    <definedName name="cumpdstart">[1]INPUT!$E$10</definedName>
    <definedName name="currency">[1]INPUT!$C$2</definedName>
    <definedName name="ep">[1]INPUT!$C$10:$C$22</definedName>
    <definedName name="errhighbound">[1]PARAMETERS!$C$10</definedName>
    <definedName name="errlowbound">[1]PARAMETERS!$C$9</definedName>
    <definedName name="fy">[1]INPUT!$C$7</definedName>
    <definedName name="gn">[1]INPUT!$C$5</definedName>
    <definedName name="ibfult">[1]BFSLR!$R$17:$AE$29</definedName>
    <definedName name="ibfweight">[1]BFSUM!$C$8</definedName>
    <definedName name="ILR" localSheetId="2">Correlation!#REF!</definedName>
    <definedName name="ILR">#REF!</definedName>
    <definedName name="ilrbfseed">[1]BFSEE!$C$5</definedName>
    <definedName name="ilrcor">[1]LDFCOR!$R$6:$AD$6</definedName>
    <definedName name="ilrcorobs">[1]LDFCOR!$R$3:$AD$3</definedName>
    <definedName name="ilrweight">[1]BFSUM!$C$6</definedName>
    <definedName name="incdf" localSheetId="2">Correlation!#REF!</definedName>
    <definedName name="incdf">#REF!</definedName>
    <definedName name="incumfactors">[1]LDFAAD!$R$3:$AD$15</definedName>
    <definedName name="incur">[1]INSUM!$K$3:$K$15</definedName>
    <definedName name="infac">[1]INSUM!$J$3:$J$15</definedName>
    <definedName name="infactors" localSheetId="2">Correlation!#REF!</definedName>
    <definedName name="infactors">#REF!</definedName>
    <definedName name="inrawfactormedian">[1]LDFRT!$R$31:$AD$43</definedName>
    <definedName name="inresiduals" localSheetId="2">Correlation!#REF!</definedName>
    <definedName name="inresiduals">#REF!</definedName>
    <definedName name="insd">[1]INSUM!$N$3:$N$15</definedName>
    <definedName name="insdf">[1]LDFCOR!$R$8</definedName>
    <definedName name="insurer">[1]INPUT!$C$3</definedName>
    <definedName name="intail" localSheetId="2">Correlation!#REF!</definedName>
    <definedName name="intail">#REF!</definedName>
    <definedName name="inult">[1]INSUM!$L$3:$L$15</definedName>
    <definedName name="mediantable">#REF!</definedName>
    <definedName name="n">[1]PARAMETERS!$C$6</definedName>
    <definedName name="nicknumber">[1]PARAMETERS!$C$12</definedName>
    <definedName name="parajackknife" localSheetId="2">[1]PARAMETERS!$C$3</definedName>
    <definedName name="parajackknife">#REF!</definedName>
    <definedName name="pararunstest" localSheetId="2">[1]PARAMETERS!$C$2</definedName>
    <definedName name="pararunstest">#REF!</definedName>
    <definedName name="parattest">[1]PARAMETERS!$C$4</definedName>
    <definedName name="pbfult">[1]BFSLR!$C$17:$P$29</definedName>
    <definedName name="pbfweight">[1]BFSUM!$C$7</definedName>
    <definedName name="pdcdf" localSheetId="2">Correlation!#REF!</definedName>
    <definedName name="pdcdf">#REF!</definedName>
    <definedName name="pdcumfactors">[1]LDFAAD!$C$3:$O$15</definedName>
    <definedName name="pdcur">[1]PDSUM!$K$3:$K$15</definedName>
    <definedName name="pdfac">[1]PDSUM!$J$3:$J$15</definedName>
    <definedName name="pdfactors" localSheetId="2">Correlation!#REF!</definedName>
    <definedName name="pdfactors">#REF!</definedName>
    <definedName name="pdlogtail1">#REF!</definedName>
    <definedName name="pdlogtail2">#REF!</definedName>
    <definedName name="pdlogtail3">#REF!</definedName>
    <definedName name="pdlogtail4">#REF!</definedName>
    <definedName name="pdlogtail5">#REF!</definedName>
    <definedName name="pdlogtail6">#REF!</definedName>
    <definedName name="pdrawfactormedian">[1]LDFRT!$C$31:$O$43</definedName>
    <definedName name="pdresiduals" localSheetId="2">Correlation!#REF!</definedName>
    <definedName name="pdresiduals">#REF!</definedName>
    <definedName name="pdsd">[1]PDSUM!$N$3:$N$15</definedName>
    <definedName name="pdsdf">[1]LDFCOR!$C$8</definedName>
    <definedName name="pdtail" localSheetId="2">Correlation!#REF!</definedName>
    <definedName name="pdtail">#REF!</definedName>
    <definedName name="pdtrun1">#REF!</definedName>
    <definedName name="pdtrun2">#REF!</definedName>
    <definedName name="pdtrun3">#REF!</definedName>
    <definedName name="pdtrun4">#REF!</definedName>
    <definedName name="pdtrun5">#REF!</definedName>
    <definedName name="pdtrun6">#REF!</definedName>
    <definedName name="pdult">[1]PDSUM!$L$3:$L$15</definedName>
    <definedName name="PLR" localSheetId="2">Correlation!#REF!</definedName>
    <definedName name="PLR">#REF!</definedName>
    <definedName name="plrbfseed">[1]BFSEE!$C$4</definedName>
    <definedName name="plrcor">[1]LDFCOR!$C$6:$O$6</definedName>
    <definedName name="plrcorobs">[1]LDFCOR!$C$3:$O$3</definedName>
    <definedName name="plrweight">[1]BFSUM!$C$5</definedName>
    <definedName name="quarter">[1]INPUT!$C$6</definedName>
    <definedName name="radius" localSheetId="2">[1]PARAMETERS!$C$5</definedName>
    <definedName name="radius">#REF!</definedName>
    <definedName name="radiusf">[1]BFSUM!$C$3</definedName>
    <definedName name="runstesttable" localSheetId="2">[1]PARAMETERS!$X$16:$AI$26</definedName>
    <definedName name="runstesttable">#REF!</definedName>
    <definedName name="sdf">[1]BFSUM!$C$2</definedName>
    <definedName name="tailhighbound">[1]PARAMETERS!$C$8</definedName>
    <definedName name="taillowbound">[1]PARAMETERS!$C$7</definedName>
    <definedName name="vy">[1]INPUT!$C$8</definedName>
    <definedName name="weight">#REF!</definedName>
    <definedName name="weightf">[1]BFSUM!$C$5:$C$8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0" l="1"/>
  <c r="D6" i="10"/>
  <c r="V11" i="1"/>
  <c r="V10" i="1"/>
  <c r="V9" i="1"/>
  <c r="V8" i="1"/>
  <c r="V7" i="1"/>
  <c r="V6" i="1"/>
  <c r="V5" i="1"/>
  <c r="V4" i="1"/>
  <c r="T7" i="1"/>
  <c r="T8" i="1"/>
  <c r="R7" i="1"/>
  <c r="U9" i="1"/>
  <c r="N11" i="1"/>
  <c r="N10" i="1"/>
  <c r="N9" i="1"/>
  <c r="N8" i="1"/>
  <c r="Q8" i="1" s="1"/>
  <c r="N7" i="1"/>
  <c r="N6" i="1"/>
  <c r="N5" i="1"/>
  <c r="N4" i="1"/>
  <c r="T4" i="1" s="1"/>
  <c r="N3" i="1"/>
  <c r="S3" i="1" s="1"/>
  <c r="T11" i="1"/>
  <c r="S11" i="1"/>
  <c r="R11" i="1"/>
  <c r="Q11" i="1"/>
  <c r="T10" i="1"/>
  <c r="S10" i="1"/>
  <c r="R10" i="1"/>
  <c r="Q10" i="1"/>
  <c r="T9" i="1"/>
  <c r="S9" i="1"/>
  <c r="R9" i="1"/>
  <c r="Q9" i="1"/>
  <c r="R8" i="1"/>
  <c r="S7" i="1"/>
  <c r="Q7" i="1"/>
  <c r="T6" i="1"/>
  <c r="S6" i="1"/>
  <c r="R6" i="1"/>
  <c r="Q6" i="1"/>
  <c r="T5" i="1"/>
  <c r="S5" i="1"/>
  <c r="R5" i="1"/>
  <c r="Q5" i="1"/>
  <c r="R4" i="1"/>
  <c r="Q4" i="1"/>
  <c r="S4" i="1" l="1"/>
  <c r="S8" i="1"/>
  <c r="T3" i="1"/>
  <c r="Q3" i="1"/>
  <c r="R3" i="1"/>
  <c r="R12" i="1"/>
  <c r="Q12" i="1"/>
  <c r="L9" i="1"/>
  <c r="L4" i="1"/>
  <c r="L3" i="1"/>
  <c r="L5" i="1" l="1"/>
  <c r="L6" i="1"/>
  <c r="L7" i="1"/>
  <c r="L8" i="1"/>
  <c r="L10" i="1"/>
  <c r="L11" i="1"/>
  <c r="F8" i="1"/>
  <c r="K9" i="1"/>
  <c r="J12" i="1"/>
  <c r="I12" i="1"/>
  <c r="K11" i="1"/>
  <c r="K10" i="1"/>
  <c r="K8" i="1"/>
  <c r="K7" i="1"/>
  <c r="K6" i="1"/>
  <c r="K5" i="1"/>
  <c r="K4" i="1"/>
  <c r="K3" i="1"/>
  <c r="D9" i="1"/>
  <c r="C9" i="1"/>
  <c r="E9" i="1"/>
  <c r="M5" i="7"/>
  <c r="N5" i="7"/>
  <c r="O5" i="7"/>
  <c r="O8" i="7" s="1"/>
  <c r="P5" i="7"/>
  <c r="Q5" i="7"/>
  <c r="R5" i="7"/>
  <c r="R8" i="7" s="1"/>
  <c r="N8" i="7"/>
  <c r="N10" i="7"/>
  <c r="O10" i="7"/>
  <c r="P10" i="7"/>
  <c r="Q10" i="7"/>
  <c r="R10" i="7"/>
  <c r="O22" i="7"/>
  <c r="R22" i="7"/>
  <c r="O24" i="7"/>
  <c r="P24" i="7"/>
  <c r="Q24" i="7"/>
  <c r="R24" i="7"/>
  <c r="E37" i="10"/>
  <c r="C30" i="10"/>
  <c r="D31" i="10"/>
  <c r="E32" i="10"/>
  <c r="Z27" i="10"/>
  <c r="AA27" i="10"/>
  <c r="AB27" i="10"/>
  <c r="AC27" i="10"/>
  <c r="AD27" i="10"/>
  <c r="AE27" i="10"/>
  <c r="Z28" i="10"/>
  <c r="AA28" i="10"/>
  <c r="AB28" i="10"/>
  <c r="AC28" i="10"/>
  <c r="AD28" i="10"/>
  <c r="Z29" i="10"/>
  <c r="AA29" i="10"/>
  <c r="AB29" i="10"/>
  <c r="AC29" i="10"/>
  <c r="Z30" i="10"/>
  <c r="AA30" i="10"/>
  <c r="AB30" i="10"/>
  <c r="Z31" i="10"/>
  <c r="AA31" i="10"/>
  <c r="Z32" i="10"/>
  <c r="Z8" i="10"/>
  <c r="AA8" i="10"/>
  <c r="AB8" i="10"/>
  <c r="AC8" i="10"/>
  <c r="AD8" i="10"/>
  <c r="AE8" i="10"/>
  <c r="Z9" i="10"/>
  <c r="AA9" i="10"/>
  <c r="AB9" i="10"/>
  <c r="AC9" i="10"/>
  <c r="AD9" i="10"/>
  <c r="Z10" i="10"/>
  <c r="AA10" i="10"/>
  <c r="AB10" i="10"/>
  <c r="AC10" i="10"/>
  <c r="Z11" i="10"/>
  <c r="AA11" i="10"/>
  <c r="AB11" i="10"/>
  <c r="Z12" i="10"/>
  <c r="AA12" i="10"/>
  <c r="Z13" i="10"/>
  <c r="K12" i="1" l="1"/>
  <c r="L14" i="1"/>
  <c r="M26" i="1" s="1"/>
  <c r="L12" i="1"/>
  <c r="P22" i="7"/>
  <c r="P8" i="7"/>
  <c r="L23" i="7"/>
  <c r="P25" i="7" s="1"/>
  <c r="P26" i="7" s="1"/>
  <c r="Q22" i="7"/>
  <c r="Q8" i="7"/>
  <c r="Q13" i="10"/>
  <c r="R12" i="10"/>
  <c r="Q12" i="10"/>
  <c r="S11" i="10"/>
  <c r="R11" i="10"/>
  <c r="Q11" i="10"/>
  <c r="T10" i="10"/>
  <c r="S10" i="10"/>
  <c r="R10" i="10"/>
  <c r="Q10" i="10"/>
  <c r="U9" i="10"/>
  <c r="T9" i="10"/>
  <c r="S9" i="10"/>
  <c r="R9" i="10"/>
  <c r="Q9" i="10"/>
  <c r="V8" i="10"/>
  <c r="U8" i="10"/>
  <c r="T8" i="10"/>
  <c r="S8" i="10"/>
  <c r="R8" i="10"/>
  <c r="Q8" i="10"/>
  <c r="Q32" i="10"/>
  <c r="R31" i="10"/>
  <c r="Q31" i="10"/>
  <c r="S30" i="10"/>
  <c r="R30" i="10"/>
  <c r="Q30" i="10"/>
  <c r="T29" i="10"/>
  <c r="S29" i="10"/>
  <c r="R29" i="10"/>
  <c r="Q29" i="10"/>
  <c r="U28" i="10"/>
  <c r="T28" i="10"/>
  <c r="S28" i="10"/>
  <c r="R28" i="10"/>
  <c r="Q28" i="10"/>
  <c r="V27" i="10"/>
  <c r="U27" i="10"/>
  <c r="T27" i="10"/>
  <c r="S27" i="10"/>
  <c r="R27" i="10"/>
  <c r="Q27" i="10"/>
  <c r="L15" i="1" l="1"/>
  <c r="Q29" i="7"/>
  <c r="P29" i="7"/>
  <c r="Q30" i="7" s="1"/>
  <c r="Q25" i="7"/>
  <c r="Q26" i="7" s="1"/>
  <c r="R29" i="7"/>
  <c r="R25" i="7"/>
  <c r="R26" i="7" s="1"/>
  <c r="O29" i="7"/>
  <c r="P30" i="7" s="1"/>
  <c r="O25" i="7"/>
  <c r="O26" i="7" s="1"/>
  <c r="L27" i="7" s="1"/>
  <c r="L9" i="7"/>
  <c r="H8" i="10"/>
  <c r="I8" i="10"/>
  <c r="J8" i="10"/>
  <c r="K8" i="10"/>
  <c r="L8" i="10"/>
  <c r="H9" i="10"/>
  <c r="I9" i="10"/>
  <c r="J9" i="10"/>
  <c r="K9" i="10"/>
  <c r="L9" i="10"/>
  <c r="H10" i="10"/>
  <c r="I10" i="10"/>
  <c r="J10" i="10"/>
  <c r="K10" i="10"/>
  <c r="H11" i="10"/>
  <c r="I11" i="10"/>
  <c r="J11" i="10"/>
  <c r="H12" i="10"/>
  <c r="I12" i="10"/>
  <c r="H13" i="10"/>
  <c r="N17" i="7" l="1"/>
  <c r="R17" i="7"/>
  <c r="Q11" i="7"/>
  <c r="Q12" i="7" s="1"/>
  <c r="N11" i="7"/>
  <c r="N12" i="7" s="1"/>
  <c r="L13" i="7" s="1"/>
  <c r="R11" i="7"/>
  <c r="R12" i="7" s="1"/>
  <c r="O11" i="7"/>
  <c r="O12" i="7" s="1"/>
  <c r="P11" i="7"/>
  <c r="P12" i="7" s="1"/>
  <c r="P17" i="7"/>
  <c r="O17" i="7"/>
  <c r="R30" i="7"/>
  <c r="L30" i="7" s="1"/>
  <c r="L31" i="7" s="1"/>
  <c r="Q17" i="7"/>
  <c r="R18" i="7" s="1"/>
  <c r="M27" i="10"/>
  <c r="M3" i="10" s="1"/>
  <c r="M8" i="10" s="1"/>
  <c r="L28" i="10"/>
  <c r="K29" i="10"/>
  <c r="J30" i="10"/>
  <c r="I31" i="10"/>
  <c r="H32" i="10"/>
  <c r="H31" i="10"/>
  <c r="I30" i="10"/>
  <c r="H30" i="10"/>
  <c r="J29" i="10"/>
  <c r="I29" i="10"/>
  <c r="H29" i="10"/>
  <c r="K28" i="10"/>
  <c r="J28" i="10"/>
  <c r="I28" i="10"/>
  <c r="H28" i="10"/>
  <c r="L27" i="10"/>
  <c r="K27" i="10"/>
  <c r="J27" i="10"/>
  <c r="I27" i="10"/>
  <c r="H27" i="10"/>
  <c r="Q18" i="7" l="1"/>
  <c r="P18" i="7"/>
  <c r="O18" i="7"/>
  <c r="E2" i="10"/>
  <c r="E13" i="10" s="1"/>
  <c r="E19" i="10" s="1"/>
  <c r="E6" i="10"/>
  <c r="E36" i="10" s="1"/>
  <c r="L18" i="7" l="1"/>
  <c r="L19" i="7" s="1"/>
  <c r="K21" i="7" s="1"/>
  <c r="E25" i="10"/>
  <c r="E31" i="10" s="1"/>
  <c r="D12" i="10"/>
  <c r="D18" i="10" s="1"/>
  <c r="E12" i="10"/>
  <c r="I24" i="7"/>
  <c r="H24" i="7"/>
  <c r="G24" i="7"/>
  <c r="F24" i="7"/>
  <c r="I10" i="7"/>
  <c r="H10" i="7"/>
  <c r="G10" i="7"/>
  <c r="F10" i="7"/>
  <c r="E10" i="7"/>
  <c r="D5" i="7"/>
  <c r="E5" i="7"/>
  <c r="D24" i="10" l="1"/>
  <c r="D30" i="10" s="1"/>
  <c r="E18" i="10"/>
  <c r="E24" i="10"/>
  <c r="E30" i="10" s="1"/>
  <c r="E8" i="7"/>
  <c r="E35" i="10" l="1"/>
  <c r="F7" i="1" l="1"/>
  <c r="F6" i="1"/>
  <c r="F5" i="1"/>
  <c r="F4" i="1"/>
  <c r="F3" i="1"/>
  <c r="F9" i="1" l="1"/>
  <c r="L16" i="1"/>
  <c r="M8" i="1" l="1"/>
  <c r="M6" i="1"/>
  <c r="M3" i="1"/>
  <c r="M7" i="1"/>
  <c r="M5" i="1"/>
  <c r="M9" i="1"/>
  <c r="M11" i="1"/>
  <c r="M4" i="1"/>
  <c r="M10" i="1"/>
  <c r="L21" i="1"/>
  <c r="L22" i="1"/>
  <c r="I5" i="7"/>
  <c r="H5" i="7"/>
  <c r="N12" i="1" l="1"/>
  <c r="I22" i="7"/>
  <c r="I8" i="7"/>
  <c r="S12" i="1" l="1"/>
  <c r="T16" i="1"/>
  <c r="T12" i="1"/>
  <c r="T14" i="1"/>
  <c r="G5" i="7"/>
  <c r="F5" i="7"/>
  <c r="T22" i="1" l="1"/>
  <c r="T15" i="1"/>
  <c r="F22" i="7"/>
  <c r="G22" i="7"/>
  <c r="H22" i="7"/>
  <c r="F8" i="7"/>
  <c r="H8" i="7"/>
  <c r="G8" i="7"/>
  <c r="U8" i="1" l="1"/>
  <c r="U4" i="1"/>
  <c r="U11" i="1"/>
  <c r="U7" i="1"/>
  <c r="U3" i="1"/>
  <c r="V3" i="1" s="1"/>
  <c r="U10" i="1"/>
  <c r="U6" i="1"/>
  <c r="U5" i="1"/>
  <c r="T21" i="1"/>
  <c r="C23" i="7"/>
  <c r="G29" i="7" s="1"/>
  <c r="C9" i="7"/>
  <c r="G17" i="7" s="1"/>
  <c r="V12" i="1" l="1"/>
  <c r="H17" i="7"/>
  <c r="F17" i="7"/>
  <c r="G18" i="7" s="1"/>
  <c r="I25" i="7"/>
  <c r="I26" i="7" s="1"/>
  <c r="H25" i="7"/>
  <c r="H26" i="7" s="1"/>
  <c r="I29" i="7"/>
  <c r="F25" i="7"/>
  <c r="F26" i="7" s="1"/>
  <c r="G25" i="7"/>
  <c r="G26" i="7" s="1"/>
  <c r="E11" i="7"/>
  <c r="E12" i="7" s="1"/>
  <c r="E17" i="7"/>
  <c r="F18" i="7" s="1"/>
  <c r="H11" i="7"/>
  <c r="H12" i="7" s="1"/>
  <c r="I11" i="7"/>
  <c r="I17" i="7"/>
  <c r="G11" i="7"/>
  <c r="F11" i="7"/>
  <c r="F12" i="7" s="1"/>
  <c r="F29" i="7"/>
  <c r="G30" i="7" s="1"/>
  <c r="H29" i="7"/>
  <c r="I30" i="7" s="1"/>
  <c r="G12" i="7"/>
  <c r="C27" i="7" l="1"/>
  <c r="I18" i="7"/>
  <c r="H30" i="7"/>
  <c r="C30" i="7" s="1"/>
  <c r="C31" i="7" s="1"/>
  <c r="H18" i="7"/>
  <c r="I12" i="7"/>
  <c r="C13" i="7" s="1"/>
  <c r="C18" i="7" l="1"/>
  <c r="C19" i="7" s="1"/>
  <c r="B21" i="7" s="1"/>
</calcChain>
</file>

<file path=xl/sharedStrings.xml><?xml version="1.0" encoding="utf-8"?>
<sst xmlns="http://schemas.openxmlformats.org/spreadsheetml/2006/main" count="175" uniqueCount="66">
  <si>
    <t>Accident Year</t>
  </si>
  <si>
    <t>Projected Ultimate Claims</t>
  </si>
  <si>
    <t>Cumulative Paid to Date</t>
  </si>
  <si>
    <t>Outstanding Case Estimate</t>
  </si>
  <si>
    <t>IBNR (incl. IBNER)</t>
  </si>
  <si>
    <t>Total</t>
  </si>
  <si>
    <t>Paid Amount</t>
  </si>
  <si>
    <t>Claim No.</t>
  </si>
  <si>
    <t>Log Remaining Decay</t>
  </si>
  <si>
    <t>Remaining Decay</t>
  </si>
  <si>
    <t>Development Period</t>
  </si>
  <si>
    <t>Iteration 1</t>
  </si>
  <si>
    <t>Duration to Tail</t>
  </si>
  <si>
    <t>No of sign changes</t>
  </si>
  <si>
    <t>Probability of a biased estimate</t>
  </si>
  <si>
    <t>Median Remaining Decay</t>
  </si>
  <si>
    <t>Accident Period</t>
  </si>
  <si>
    <t>Observed Factors</t>
  </si>
  <si>
    <t>Cumulative Claims</t>
  </si>
  <si>
    <t>Residuals</t>
  </si>
  <si>
    <t>Class A</t>
  </si>
  <si>
    <t>Class B</t>
  </si>
  <si>
    <t>Class C</t>
  </si>
  <si>
    <t>Standard Deviation</t>
  </si>
  <si>
    <t>T-statistic</t>
  </si>
  <si>
    <t>Probability of a significant correlation</t>
  </si>
  <si>
    <t>Number of Observations</t>
  </si>
  <si>
    <t>Class</t>
  </si>
  <si>
    <t>A</t>
  </si>
  <si>
    <t>B</t>
  </si>
  <si>
    <t>C</t>
  </si>
  <si>
    <t>Fuzzy Logic Factor</t>
  </si>
  <si>
    <t>Using observed factors</t>
  </si>
  <si>
    <t>Simple summation</t>
  </si>
  <si>
    <t>Fuzzy Logic AI selection</t>
  </si>
  <si>
    <t>Example 1</t>
  </si>
  <si>
    <t>Example 2</t>
  </si>
  <si>
    <t>Question: Is this an unbiased estimate of the tail factor?</t>
  </si>
  <si>
    <t>Yes</t>
  </si>
  <si>
    <t>Outstanding Amount as at FYE of AY</t>
  </si>
  <si>
    <t>Outstanding Less Paid</t>
  </si>
  <si>
    <t>Outstanding &gt; Paid?</t>
  </si>
  <si>
    <t>How confident are we that outstanding case estimates are sufficient?</t>
  </si>
  <si>
    <t>By amount</t>
  </si>
  <si>
    <t>By count</t>
  </si>
  <si>
    <t>No. of Observations</t>
  </si>
  <si>
    <t>Observed Mean</t>
  </si>
  <si>
    <t>Observed Standard Deviation</t>
  </si>
  <si>
    <t>Outlier</t>
  </si>
  <si>
    <t>Grubbs Statistic</t>
  </si>
  <si>
    <t>Question: Are we confident that the outstanding case estimates are sufficient?</t>
  </si>
  <si>
    <t>We are 95% confident of an outlier if Grubbs Statistic exceeds</t>
  </si>
  <si>
    <t>Question: Are we confident that these hypothesis tests are conclusive?</t>
  </si>
  <si>
    <t>This spreadsheet contains 3 prototypes of using AI to assist with reserving work:</t>
  </si>
  <si>
    <t>1. Iterative hypothesis testing for adequacy of case reserves.</t>
  </si>
  <si>
    <t>2. Applying fuzzy logic to correlation between classes of business.</t>
  </si>
  <si>
    <t>3. Iterative hypothesis testing for tail factor selection.</t>
  </si>
  <si>
    <t>For any enquiries, please email to ibnrrobot@n-actuarial.com</t>
  </si>
  <si>
    <t>Selected Factor</t>
  </si>
  <si>
    <t>Factor</t>
  </si>
  <si>
    <t>Log Factor</t>
  </si>
  <si>
    <t>Decay of Log Factor</t>
  </si>
  <si>
    <t>Median Decay of Log Factor</t>
  </si>
  <si>
    <t>Decay of Log Factor vs Median</t>
  </si>
  <si>
    <t>Observed Correlation Coefficient</t>
  </si>
  <si>
    <t>Selected Correlation 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</si>
</sst>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000_);_(* \(#,##0.0000\);_(* &quot;-&quot;??_);_(@_)"/>
    <numFmt numFmtId="165" formatCode="0.000"/>
    <numFmt numFmtId="166" formatCode="#,##0.000"/>
    <numFmt numFmtId="167" formatCode="0.0000"/>
    <numFmt numFmtId="16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9" fontId="0" fillId="0" borderId="0" xfId="2" applyFont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168" fontId="3" fillId="0" borderId="0" xfId="2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168" fontId="0" fillId="0" borderId="0" xfId="2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49</xdr:row>
      <xdr:rowOff>0</xdr:rowOff>
    </xdr:from>
    <xdr:to>
      <xdr:col>6</xdr:col>
      <xdr:colOff>304800</xdr:colOff>
      <xdr:row>1048576</xdr:row>
      <xdr:rowOff>163439</xdr:rowOff>
    </xdr:to>
    <xdr:sp macro="" textlink="">
      <xdr:nvSpPr>
        <xdr:cNvPr id="1025" name="AutoShape 1" descr="t=r{\sqrt {\frac {n-2}{1-r^{2}}}}">
          <a:extLst>
            <a:ext uri="{FF2B5EF4-FFF2-40B4-BE49-F238E27FC236}">
              <a16:creationId xmlns:a16="http://schemas.microsoft.com/office/drawing/2014/main" id="{9FC92CE4-CC8D-4678-A34B-A126E6352E0E}"/>
            </a:ext>
          </a:extLst>
        </xdr:cNvPr>
        <xdr:cNvSpPr>
          <a:spLocks noChangeAspect="1" noChangeArrowheads="1"/>
        </xdr:cNvSpPr>
      </xdr:nvSpPr>
      <xdr:spPr bwMode="auto">
        <a:xfrm>
          <a:off x="10796588" y="922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el/Desktop/IBNR%20Robot/IBNR%20Rob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REPORT ES"/>
      <sheetName val="REPORT TC"/>
      <sheetName val="REPORT PS"/>
      <sheetName val="REPORT PL"/>
      <sheetName val="REPORT IL"/>
      <sheetName val="REPORT TF"/>
      <sheetName val="REPORT BF"/>
      <sheetName val="REPORT CM"/>
      <sheetName val="REPORT WT"/>
      <sheetName val="REPORT UL"/>
      <sheetName val="REPORT DN"/>
      <sheetName val="REPORT FN"/>
      <sheetName val="APP DI"/>
      <sheetName val="APP LD"/>
      <sheetName val="APP CD"/>
      <sheetName val="FINAL"/>
      <sheetName val="INPUT"/>
      <sheetName val="PARAMETERS"/>
      <sheetName val="DATA"/>
      <sheetName val="LDFRT"/>
      <sheetName val="LDFSUM"/>
      <sheetName val="LDFTRT"/>
      <sheetName val="LDFAAD"/>
      <sheetName val="LDFCOR"/>
      <sheetName val="PDSUM"/>
      <sheetName val="INSUM"/>
      <sheetName val="BFSEE"/>
      <sheetName val="BFSLR"/>
      <sheetName val="BFRAD"/>
      <sheetName val="BFRES"/>
      <sheetName val="BFAAD"/>
      <sheetName val="BFERR"/>
      <sheetName val="BFCOR"/>
      <sheetName val="BFSUM"/>
      <sheetName val="A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C2" t="str">
            <v>MYR '000</v>
          </cell>
        </row>
        <row r="3">
          <cell r="C3" t="str">
            <v>Test Company</v>
          </cell>
        </row>
        <row r="4">
          <cell r="C4" t="str">
            <v>Test Class</v>
          </cell>
        </row>
        <row r="5">
          <cell r="C5" t="str">
            <v>net</v>
          </cell>
        </row>
        <row r="6">
          <cell r="C6" t="str">
            <v>Q4</v>
          </cell>
        </row>
        <row r="7">
          <cell r="C7">
            <v>2011</v>
          </cell>
        </row>
        <row r="8">
          <cell r="C8">
            <v>2017</v>
          </cell>
        </row>
        <row r="10">
          <cell r="B10">
            <v>2011</v>
          </cell>
          <cell r="C10">
            <v>882.88222313705614</v>
          </cell>
          <cell r="E10">
            <v>56.153934600000007</v>
          </cell>
          <cell r="F10">
            <v>386.76177600000068</v>
          </cell>
          <cell r="G10">
            <v>543.08933580000053</v>
          </cell>
          <cell r="H10">
            <v>561.55130280000049</v>
          </cell>
          <cell r="I10">
            <v>561.85340280000048</v>
          </cell>
          <cell r="J10">
            <v>563.50382280000053</v>
          </cell>
          <cell r="K10">
            <v>563.50382280000053</v>
          </cell>
          <cell r="S10">
            <v>387.04055600000078</v>
          </cell>
          <cell r="T10">
            <v>552.20310980000068</v>
          </cell>
          <cell r="U10">
            <v>561.5513028000006</v>
          </cell>
          <cell r="V10">
            <v>562.86888280000062</v>
          </cell>
          <cell r="W10">
            <v>563.50382280000053</v>
          </cell>
          <cell r="X10">
            <v>563.50382280000053</v>
          </cell>
          <cell r="Y10">
            <v>563.50382280000053</v>
          </cell>
        </row>
        <row r="11">
          <cell r="B11">
            <v>2012</v>
          </cell>
          <cell r="C11">
            <v>1338.5058701750122</v>
          </cell>
          <cell r="E11">
            <v>85.132953326953356</v>
          </cell>
          <cell r="F11">
            <v>326.11963180000089</v>
          </cell>
          <cell r="G11">
            <v>827.82787140000119</v>
          </cell>
          <cell r="H11">
            <v>836.1743538000012</v>
          </cell>
          <cell r="I11">
            <v>837.83961380000119</v>
          </cell>
          <cell r="J11">
            <v>837.83961380000119</v>
          </cell>
          <cell r="S11">
            <v>603.23389479999855</v>
          </cell>
          <cell r="T11">
            <v>827.8278713999988</v>
          </cell>
          <cell r="U11">
            <v>837.8396137999988</v>
          </cell>
          <cell r="V11">
            <v>837.8396137999988</v>
          </cell>
          <cell r="W11">
            <v>837.8396137999988</v>
          </cell>
          <cell r="X11">
            <v>837.8396137999988</v>
          </cell>
        </row>
        <row r="12">
          <cell r="B12">
            <v>2013</v>
          </cell>
          <cell r="C12">
            <v>1850.5779705754794</v>
          </cell>
          <cell r="E12">
            <v>117.70226153456534</v>
          </cell>
          <cell r="F12">
            <v>956.10397279998949</v>
          </cell>
          <cell r="G12">
            <v>1285.8853109999895</v>
          </cell>
          <cell r="H12">
            <v>1317.7215523999894</v>
          </cell>
          <cell r="I12">
            <v>1317.7215523999894</v>
          </cell>
          <cell r="S12">
            <v>956.10397279998949</v>
          </cell>
          <cell r="T12">
            <v>1306.8026831999896</v>
          </cell>
          <cell r="U12">
            <v>1317.7215523999896</v>
          </cell>
          <cell r="V12">
            <v>1321.1992639999896</v>
          </cell>
          <cell r="W12">
            <v>1327.4378939999897</v>
          </cell>
        </row>
        <row r="13">
          <cell r="B13">
            <v>2014</v>
          </cell>
          <cell r="C13">
            <v>2380.419225733061</v>
          </cell>
          <cell r="E13">
            <v>151.40174082047008</v>
          </cell>
          <cell r="F13">
            <v>535.03534979999654</v>
          </cell>
          <cell r="G13">
            <v>1532.2243925999915</v>
          </cell>
          <cell r="H13">
            <v>1532.2243925999915</v>
          </cell>
          <cell r="S13">
            <v>1177.9898614000015</v>
          </cell>
          <cell r="T13">
            <v>1532.2243926000019</v>
          </cell>
          <cell r="U13">
            <v>1560.8095398000021</v>
          </cell>
          <cell r="V13">
            <v>1568.7743798000022</v>
          </cell>
        </row>
        <row r="14">
          <cell r="B14">
            <v>2015</v>
          </cell>
          <cell r="C14">
            <v>2838.0007629447359</v>
          </cell>
          <cell r="E14">
            <v>180.5052871841657</v>
          </cell>
          <cell r="F14">
            <v>1396.0160038000013</v>
          </cell>
          <cell r="G14">
            <v>1396.0160038000013</v>
          </cell>
          <cell r="S14">
            <v>1396.2704038000011</v>
          </cell>
          <cell r="T14">
            <v>1880.763893600001</v>
          </cell>
          <cell r="U14">
            <v>1921.190983200001</v>
          </cell>
        </row>
        <row r="15">
          <cell r="B15">
            <v>2016</v>
          </cell>
          <cell r="C15">
            <v>3255.514700029752</v>
          </cell>
          <cell r="E15">
            <v>207.06041504069395</v>
          </cell>
          <cell r="F15">
            <v>1601.391613838756</v>
          </cell>
          <cell r="S15">
            <v>1600.5145427999955</v>
          </cell>
          <cell r="T15">
            <v>2251.0871399999951</v>
          </cell>
        </row>
        <row r="16">
          <cell r="B16">
            <v>2017</v>
          </cell>
          <cell r="C16">
            <v>3581.4108272552676</v>
          </cell>
          <cell r="E16">
            <v>227.7883777689388</v>
          </cell>
          <cell r="S16">
            <v>1996.7363921999936</v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</sheetData>
      <sheetData sheetId="18">
        <row r="2">
          <cell r="C2">
            <v>0.5</v>
          </cell>
        </row>
        <row r="3">
          <cell r="C3">
            <v>1E-3</v>
          </cell>
        </row>
        <row r="4">
          <cell r="C4">
            <v>0.3</v>
          </cell>
        </row>
        <row r="5">
          <cell r="C5">
            <v>2</v>
          </cell>
        </row>
        <row r="6">
          <cell r="C6">
            <v>13</v>
          </cell>
        </row>
        <row r="7">
          <cell r="C7">
            <v>1</v>
          </cell>
        </row>
        <row r="8">
          <cell r="C8">
            <v>1.5</v>
          </cell>
        </row>
        <row r="9">
          <cell r="C9">
            <v>0.9</v>
          </cell>
        </row>
        <row r="10">
          <cell r="C10">
            <v>2</v>
          </cell>
        </row>
        <row r="12">
          <cell r="C12">
            <v>2.4500000000000002</v>
          </cell>
        </row>
        <row r="16">
          <cell r="X16">
            <v>2</v>
          </cell>
          <cell r="Y16">
            <v>1</v>
          </cell>
        </row>
        <row r="17">
          <cell r="X17">
            <v>3</v>
          </cell>
          <cell r="Y17">
            <v>1</v>
          </cell>
          <cell r="Z17">
            <v>1</v>
          </cell>
        </row>
        <row r="18">
          <cell r="X18">
            <v>4</v>
          </cell>
          <cell r="Y18">
            <v>0.33329999999999999</v>
          </cell>
          <cell r="Z18">
            <v>0.66669999999999996</v>
          </cell>
          <cell r="AA18">
            <v>1</v>
          </cell>
        </row>
        <row r="19">
          <cell r="X19">
            <v>5</v>
          </cell>
          <cell r="Y19">
            <v>0.33329999999999999</v>
          </cell>
          <cell r="Z19">
            <v>0.66669999999999996</v>
          </cell>
          <cell r="AA19">
            <v>1</v>
          </cell>
          <cell r="AB19">
            <v>1</v>
          </cell>
        </row>
        <row r="20">
          <cell r="X20">
            <v>6</v>
          </cell>
          <cell r="Y20">
            <v>0.1</v>
          </cell>
          <cell r="Z20">
            <v>0.3</v>
          </cell>
          <cell r="AA20">
            <v>0.7</v>
          </cell>
          <cell r="AB20">
            <v>0.9</v>
          </cell>
          <cell r="AC20">
            <v>1</v>
          </cell>
        </row>
        <row r="21">
          <cell r="X21">
            <v>7</v>
          </cell>
          <cell r="Y21">
            <v>0.1</v>
          </cell>
          <cell r="Z21">
            <v>0.3</v>
          </cell>
          <cell r="AA21">
            <v>0.7</v>
          </cell>
          <cell r="AB21">
            <v>0.9</v>
          </cell>
          <cell r="AC21">
            <v>1</v>
          </cell>
          <cell r="AD21">
            <v>1</v>
          </cell>
        </row>
        <row r="22">
          <cell r="X22">
            <v>8</v>
          </cell>
          <cell r="Y22">
            <v>2.86E-2</v>
          </cell>
          <cell r="Z22">
            <v>0.1143</v>
          </cell>
          <cell r="AA22">
            <v>0.37140000000000001</v>
          </cell>
          <cell r="AB22">
            <v>0.62860000000000005</v>
          </cell>
          <cell r="AC22">
            <v>0.88570000000000004</v>
          </cell>
          <cell r="AD22">
            <v>0.97140000000000004</v>
          </cell>
          <cell r="AE22">
            <v>1</v>
          </cell>
        </row>
        <row r="23">
          <cell r="X23">
            <v>9</v>
          </cell>
          <cell r="Y23">
            <v>2.86E-2</v>
          </cell>
          <cell r="Z23">
            <v>0.1143</v>
          </cell>
          <cell r="AA23">
            <v>0.37140000000000001</v>
          </cell>
          <cell r="AB23">
            <v>0.62860000000000005</v>
          </cell>
          <cell r="AC23">
            <v>0.88570000000000004</v>
          </cell>
          <cell r="AD23">
            <v>0.97140000000000004</v>
          </cell>
          <cell r="AE23">
            <v>1</v>
          </cell>
          <cell r="AF23">
            <v>1</v>
          </cell>
        </row>
        <row r="24">
          <cell r="X24">
            <v>10</v>
          </cell>
          <cell r="Y24">
            <v>7.9000000000000008E-3</v>
          </cell>
          <cell r="Z24">
            <v>3.9699999999999999E-2</v>
          </cell>
          <cell r="AA24">
            <v>0.16669999999999999</v>
          </cell>
          <cell r="AB24">
            <v>0.35709999999999997</v>
          </cell>
          <cell r="AC24">
            <v>0.64290000000000003</v>
          </cell>
          <cell r="AD24">
            <v>0.83330000000000004</v>
          </cell>
          <cell r="AE24">
            <v>0.96030000000000004</v>
          </cell>
          <cell r="AF24">
            <v>0.99209999999999998</v>
          </cell>
          <cell r="AG24">
            <v>1</v>
          </cell>
        </row>
        <row r="25">
          <cell r="X25">
            <v>11</v>
          </cell>
          <cell r="Y25">
            <v>7.9000000000000008E-3</v>
          </cell>
          <cell r="Z25">
            <v>3.9699999999999999E-2</v>
          </cell>
          <cell r="AA25">
            <v>0.16669999999999999</v>
          </cell>
          <cell r="AB25">
            <v>0.35709999999999997</v>
          </cell>
          <cell r="AC25">
            <v>0.64290000000000003</v>
          </cell>
          <cell r="AD25">
            <v>0.83330000000000004</v>
          </cell>
          <cell r="AE25">
            <v>0.96030000000000004</v>
          </cell>
          <cell r="AF25">
            <v>0.99209999999999998</v>
          </cell>
          <cell r="AG25">
            <v>1</v>
          </cell>
          <cell r="AH25">
            <v>1</v>
          </cell>
        </row>
        <row r="26">
          <cell r="X26">
            <v>12</v>
          </cell>
          <cell r="Y26">
            <v>2.2000000000000001E-3</v>
          </cell>
          <cell r="Z26">
            <v>1.2999999999999999E-2</v>
          </cell>
          <cell r="AA26">
            <v>6.7100000000000007E-2</v>
          </cell>
          <cell r="AB26">
            <v>0.17530000000000001</v>
          </cell>
          <cell r="AC26">
            <v>0.39179999999999998</v>
          </cell>
          <cell r="AD26">
            <v>0.60819999999999996</v>
          </cell>
          <cell r="AE26">
            <v>0.82469999999999999</v>
          </cell>
          <cell r="AF26">
            <v>0.93289999999999995</v>
          </cell>
          <cell r="AG26">
            <v>0.98699999999999999</v>
          </cell>
          <cell r="AH26">
            <v>0.99780000000000002</v>
          </cell>
          <cell r="AI26">
            <v>1</v>
          </cell>
        </row>
        <row r="32">
          <cell r="AA32">
            <v>12</v>
          </cell>
          <cell r="AB32">
            <v>16</v>
          </cell>
          <cell r="AC32">
            <v>19</v>
          </cell>
          <cell r="AD32">
            <v>21</v>
          </cell>
          <cell r="AE32">
            <v>22</v>
          </cell>
          <cell r="AF32">
            <v>22</v>
          </cell>
          <cell r="AG32">
            <v>22</v>
          </cell>
          <cell r="AH32">
            <v>22</v>
          </cell>
          <cell r="AI32">
            <v>22</v>
          </cell>
          <cell r="AJ32">
            <v>22</v>
          </cell>
          <cell r="AK32">
            <v>22</v>
          </cell>
          <cell r="AL32">
            <v>22</v>
          </cell>
          <cell r="AM32">
            <v>22</v>
          </cell>
        </row>
        <row r="33">
          <cell r="AA33">
            <v>10</v>
          </cell>
          <cell r="AB33">
            <v>20</v>
          </cell>
          <cell r="AC33">
            <v>22</v>
          </cell>
          <cell r="AD33">
            <v>23</v>
          </cell>
          <cell r="AE33">
            <v>23</v>
          </cell>
          <cell r="AF33">
            <v>23</v>
          </cell>
          <cell r="AG33">
            <v>23</v>
          </cell>
          <cell r="AH33">
            <v>23</v>
          </cell>
          <cell r="AI33">
            <v>23</v>
          </cell>
          <cell r="AJ33">
            <v>23</v>
          </cell>
          <cell r="AK33">
            <v>23</v>
          </cell>
          <cell r="AL33">
            <v>23</v>
          </cell>
          <cell r="AM33">
            <v>23</v>
          </cell>
        </row>
        <row r="34">
          <cell r="AA34">
            <v>8</v>
          </cell>
          <cell r="AB34">
            <v>16</v>
          </cell>
          <cell r="AC34">
            <v>24</v>
          </cell>
          <cell r="AD34">
            <v>24</v>
          </cell>
          <cell r="AE34">
            <v>24</v>
          </cell>
          <cell r="AF34">
            <v>24</v>
          </cell>
          <cell r="AG34">
            <v>24</v>
          </cell>
          <cell r="AH34">
            <v>24</v>
          </cell>
          <cell r="AI34">
            <v>24</v>
          </cell>
          <cell r="AJ34">
            <v>24</v>
          </cell>
          <cell r="AK34">
            <v>24</v>
          </cell>
          <cell r="AL34">
            <v>24</v>
          </cell>
          <cell r="AM34">
            <v>24</v>
          </cell>
        </row>
        <row r="35">
          <cell r="AA35">
            <v>6</v>
          </cell>
          <cell r="AB35">
            <v>12</v>
          </cell>
          <cell r="AC35">
            <v>18</v>
          </cell>
          <cell r="AD35">
            <v>25</v>
          </cell>
          <cell r="AE35">
            <v>25</v>
          </cell>
          <cell r="AF35">
            <v>25</v>
          </cell>
          <cell r="AG35">
            <v>25</v>
          </cell>
          <cell r="AH35">
            <v>25</v>
          </cell>
          <cell r="AI35">
            <v>25</v>
          </cell>
          <cell r="AJ35">
            <v>25</v>
          </cell>
          <cell r="AK35">
            <v>25</v>
          </cell>
          <cell r="AL35">
            <v>25</v>
          </cell>
          <cell r="AM35">
            <v>25</v>
          </cell>
        </row>
        <row r="36">
          <cell r="AA36">
            <v>4</v>
          </cell>
          <cell r="AB36">
            <v>8</v>
          </cell>
          <cell r="AC36">
            <v>13</v>
          </cell>
          <cell r="AD36">
            <v>19</v>
          </cell>
          <cell r="AE36">
            <v>26</v>
          </cell>
          <cell r="AF36">
            <v>26</v>
          </cell>
          <cell r="AG36">
            <v>26</v>
          </cell>
          <cell r="AH36">
            <v>26</v>
          </cell>
          <cell r="AI36">
            <v>26</v>
          </cell>
          <cell r="AJ36">
            <v>26</v>
          </cell>
          <cell r="AK36">
            <v>26</v>
          </cell>
          <cell r="AL36">
            <v>26</v>
          </cell>
          <cell r="AM36">
            <v>26</v>
          </cell>
        </row>
        <row r="37">
          <cell r="AA37">
            <v>2</v>
          </cell>
          <cell r="AB37">
            <v>5</v>
          </cell>
          <cell r="AC37">
            <v>9</v>
          </cell>
          <cell r="AD37">
            <v>14</v>
          </cell>
          <cell r="AE37">
            <v>20</v>
          </cell>
          <cell r="AF37">
            <v>27</v>
          </cell>
          <cell r="AG37">
            <v>27</v>
          </cell>
          <cell r="AH37">
            <v>27</v>
          </cell>
          <cell r="AI37">
            <v>27</v>
          </cell>
          <cell r="AJ37">
            <v>27</v>
          </cell>
          <cell r="AK37">
            <v>27</v>
          </cell>
          <cell r="AL37">
            <v>27</v>
          </cell>
          <cell r="AM37">
            <v>27</v>
          </cell>
        </row>
        <row r="38">
          <cell r="AA38">
            <v>1</v>
          </cell>
          <cell r="AB38">
            <v>3</v>
          </cell>
          <cell r="AC38">
            <v>6</v>
          </cell>
          <cell r="AD38">
            <v>10</v>
          </cell>
          <cell r="AE38">
            <v>15</v>
          </cell>
          <cell r="AF38">
            <v>21</v>
          </cell>
          <cell r="AG38">
            <v>28</v>
          </cell>
          <cell r="AH38">
            <v>28</v>
          </cell>
          <cell r="AI38">
            <v>28</v>
          </cell>
          <cell r="AJ38">
            <v>28</v>
          </cell>
          <cell r="AK38">
            <v>28</v>
          </cell>
          <cell r="AL38">
            <v>28</v>
          </cell>
          <cell r="AM38">
            <v>28</v>
          </cell>
        </row>
        <row r="39">
          <cell r="AA39">
            <v>0</v>
          </cell>
          <cell r="AB39">
            <v>1</v>
          </cell>
          <cell r="AC39">
            <v>3</v>
          </cell>
          <cell r="AD39">
            <v>6</v>
          </cell>
          <cell r="AE39">
            <v>10</v>
          </cell>
          <cell r="AF39">
            <v>15</v>
          </cell>
          <cell r="AG39">
            <v>21</v>
          </cell>
          <cell r="AH39">
            <v>28</v>
          </cell>
          <cell r="AI39">
            <v>28</v>
          </cell>
          <cell r="AJ39">
            <v>28</v>
          </cell>
          <cell r="AK39">
            <v>28</v>
          </cell>
          <cell r="AL39">
            <v>28</v>
          </cell>
          <cell r="AM39">
            <v>28</v>
          </cell>
        </row>
        <row r="40">
          <cell r="AA40">
            <v>0</v>
          </cell>
          <cell r="AB40">
            <v>0</v>
          </cell>
          <cell r="AC40">
            <v>1</v>
          </cell>
          <cell r="AD40">
            <v>3</v>
          </cell>
          <cell r="AE40">
            <v>6</v>
          </cell>
          <cell r="AF40">
            <v>10</v>
          </cell>
          <cell r="AG40">
            <v>15</v>
          </cell>
          <cell r="AH40">
            <v>21</v>
          </cell>
          <cell r="AI40">
            <v>28</v>
          </cell>
          <cell r="AJ40">
            <v>28</v>
          </cell>
          <cell r="AK40">
            <v>28</v>
          </cell>
          <cell r="AL40">
            <v>28</v>
          </cell>
          <cell r="AM40">
            <v>28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1</v>
          </cell>
          <cell r="AE41">
            <v>3</v>
          </cell>
          <cell r="AF41">
            <v>6</v>
          </cell>
          <cell r="AG41">
            <v>10</v>
          </cell>
          <cell r="AH41">
            <v>15</v>
          </cell>
          <cell r="AI41">
            <v>21</v>
          </cell>
          <cell r="AJ41">
            <v>28</v>
          </cell>
          <cell r="AK41">
            <v>28</v>
          </cell>
          <cell r="AL41">
            <v>28</v>
          </cell>
          <cell r="AM41">
            <v>28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</v>
          </cell>
          <cell r="AF42">
            <v>3</v>
          </cell>
          <cell r="AG42">
            <v>6</v>
          </cell>
          <cell r="AH42">
            <v>10</v>
          </cell>
          <cell r="AI42">
            <v>15</v>
          </cell>
          <cell r="AJ42">
            <v>21</v>
          </cell>
          <cell r="AK42">
            <v>28</v>
          </cell>
          <cell r="AL42">
            <v>28</v>
          </cell>
          <cell r="AM42">
            <v>28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</v>
          </cell>
          <cell r="AG43">
            <v>3</v>
          </cell>
          <cell r="AH43">
            <v>6</v>
          </cell>
          <cell r="AI43">
            <v>10</v>
          </cell>
          <cell r="AJ43">
            <v>15</v>
          </cell>
          <cell r="AK43">
            <v>21</v>
          </cell>
          <cell r="AL43">
            <v>28</v>
          </cell>
          <cell r="AM43">
            <v>28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  <cell r="AH44">
            <v>3</v>
          </cell>
          <cell r="AI44">
            <v>6</v>
          </cell>
          <cell r="AJ44">
            <v>10</v>
          </cell>
          <cell r="AK44">
            <v>15</v>
          </cell>
          <cell r="AL44">
            <v>21</v>
          </cell>
          <cell r="AM44">
            <v>28</v>
          </cell>
        </row>
      </sheetData>
      <sheetData sheetId="19">
        <row r="3">
          <cell r="C3">
            <v>56.153934600000007</v>
          </cell>
          <cell r="D3">
            <v>386.76177600000068</v>
          </cell>
          <cell r="E3">
            <v>543.08933580000053</v>
          </cell>
          <cell r="F3">
            <v>561.55130280000049</v>
          </cell>
          <cell r="G3">
            <v>561.85340280000048</v>
          </cell>
          <cell r="H3">
            <v>563.50382280000053</v>
          </cell>
          <cell r="I3">
            <v>563.50382280000053</v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R3">
            <v>387.04055600000078</v>
          </cell>
          <cell r="S3">
            <v>552.20310980000068</v>
          </cell>
          <cell r="T3">
            <v>561.5513028000006</v>
          </cell>
          <cell r="U3">
            <v>562.86888280000062</v>
          </cell>
          <cell r="V3">
            <v>563.50382280000053</v>
          </cell>
          <cell r="W3">
            <v>563.50382280000053</v>
          </cell>
          <cell r="X3">
            <v>563.50382280000053</v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</row>
        <row r="4">
          <cell r="C4">
            <v>85.132953326953356</v>
          </cell>
          <cell r="D4">
            <v>326.11963180000089</v>
          </cell>
          <cell r="E4">
            <v>827.82787140000119</v>
          </cell>
          <cell r="F4">
            <v>836.1743538000012</v>
          </cell>
          <cell r="G4">
            <v>837.83961380000119</v>
          </cell>
          <cell r="H4">
            <v>837.83961380000119</v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R4">
            <v>603.23389479999855</v>
          </cell>
          <cell r="S4">
            <v>827.8278713999988</v>
          </cell>
          <cell r="T4">
            <v>837.8396137999988</v>
          </cell>
          <cell r="U4">
            <v>837.8396137999988</v>
          </cell>
          <cell r="V4">
            <v>837.8396137999988</v>
          </cell>
          <cell r="W4">
            <v>837.8396137999988</v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</row>
        <row r="5">
          <cell r="C5">
            <v>117.70226153456534</v>
          </cell>
          <cell r="D5">
            <v>956.10397279998949</v>
          </cell>
          <cell r="E5">
            <v>1285.8853109999895</v>
          </cell>
          <cell r="F5">
            <v>1317.7215523999894</v>
          </cell>
          <cell r="G5">
            <v>1317.7215523999894</v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R5">
            <v>956.10397279998949</v>
          </cell>
          <cell r="S5">
            <v>1306.8026831999896</v>
          </cell>
          <cell r="T5">
            <v>1317.7215523999896</v>
          </cell>
          <cell r="U5">
            <v>1321.1992639999896</v>
          </cell>
          <cell r="V5">
            <v>1327.4378939999897</v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</row>
        <row r="6">
          <cell r="C6">
            <v>151.40174082047005</v>
          </cell>
          <cell r="D6">
            <v>535.03534979999654</v>
          </cell>
          <cell r="E6">
            <v>1532.2243925999915</v>
          </cell>
          <cell r="F6">
            <v>1532.2243925999915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>
            <v>1177.9898614000015</v>
          </cell>
          <cell r="S6">
            <v>1532.2243926000019</v>
          </cell>
          <cell r="T6">
            <v>1560.8095398000021</v>
          </cell>
          <cell r="U6">
            <v>1568.7743798000022</v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</row>
        <row r="7">
          <cell r="C7">
            <v>180.5052871841657</v>
          </cell>
          <cell r="D7">
            <v>1396.0160038000013</v>
          </cell>
          <cell r="E7">
            <v>1396.0160038000013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R7">
            <v>1396.2704038000011</v>
          </cell>
          <cell r="S7">
            <v>1880.763893600001</v>
          </cell>
          <cell r="T7">
            <v>1921.190983200001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</row>
        <row r="8">
          <cell r="C8">
            <v>207.06041504069395</v>
          </cell>
          <cell r="D8">
            <v>1601.391613838756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R8">
            <v>1600.5145427999955</v>
          </cell>
          <cell r="S8">
            <v>2251.0871399999951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</row>
        <row r="9">
          <cell r="C9">
            <v>227.7883777689388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R9">
            <v>1996.7363921999934</v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</row>
      </sheetData>
      <sheetData sheetId="20">
        <row r="31">
          <cell r="C31">
            <v>7.310730886396871</v>
          </cell>
          <cell r="D31">
            <v>1.4041959922120111</v>
          </cell>
          <cell r="E31">
            <v>1.0174203082432487</v>
          </cell>
          <cell r="F31">
            <v>1.0005379739989804</v>
          </cell>
          <cell r="G31">
            <v>1.001468728312203</v>
          </cell>
          <cell r="H31">
            <v>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R31">
            <v>1.3695581680230287</v>
          </cell>
          <cell r="S31">
            <v>1.0169289032135036</v>
          </cell>
          <cell r="T31">
            <v>1.0024927535880286</v>
          </cell>
          <cell r="U31">
            <v>1.0011280424614013</v>
          </cell>
          <cell r="V31">
            <v>1</v>
          </cell>
          <cell r="W31">
            <v>1</v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</row>
        <row r="32">
          <cell r="C32">
            <v>7.7339341444091652</v>
          </cell>
          <cell r="D32">
            <v>1.9416699122854861</v>
          </cell>
          <cell r="E32">
            <v>1.0100823887288122</v>
          </cell>
          <cell r="F32">
            <v>1.0009957612263711</v>
          </cell>
          <cell r="G32">
            <v>1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R32">
            <v>1.3667997627632114</v>
          </cell>
          <cell r="S32">
            <v>1.015374985104228</v>
          </cell>
          <cell r="T32">
            <v>1.0026391854892758</v>
          </cell>
          <cell r="U32">
            <v>1.0023609724021161</v>
          </cell>
          <cell r="V32">
            <v>1</v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</row>
        <row r="33">
          <cell r="C33">
            <v>7.7339341444091652</v>
          </cell>
          <cell r="D33">
            <v>1.3449220456999273</v>
          </cell>
          <cell r="E33">
            <v>1.0123791138788427</v>
          </cell>
          <cell r="F33">
            <v>1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R33">
            <v>1.3568954623526817</v>
          </cell>
          <cell r="S33">
            <v>1.018655979723371</v>
          </cell>
          <cell r="T33">
            <v>1.0038711020085487</v>
          </cell>
          <cell r="U33">
            <v>1.0047219448042322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</row>
        <row r="34">
          <cell r="C34">
            <v>7.7339341444091652</v>
          </cell>
          <cell r="D34">
            <v>1.9318908023299373</v>
          </cell>
          <cell r="E34">
            <v>1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R34">
            <v>1.3469911619421517</v>
          </cell>
          <cell r="S34">
            <v>1.0200755083932695</v>
          </cell>
          <cell r="T34">
            <v>1.0051030185278216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</row>
        <row r="35">
          <cell r="C35">
            <v>7.7339341444091652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R35">
            <v>1.3767341582544366</v>
          </cell>
          <cell r="S35">
            <v>1.0214950370631679</v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</row>
        <row r="36">
          <cell r="C36">
            <v>7.7339341444091652</v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R36">
            <v>1.4064771545667216</v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</row>
      </sheetData>
      <sheetData sheetId="21"/>
      <sheetData sheetId="22"/>
      <sheetData sheetId="23">
        <row r="3">
          <cell r="C3">
            <v>6.5179999999999998</v>
          </cell>
          <cell r="D3">
            <v>10.109418</v>
          </cell>
          <cell r="E3">
            <v>10.250949852</v>
          </cell>
          <cell r="F3">
            <v>10.261200801851999</v>
          </cell>
          <cell r="G3">
            <v>10.27146200265385</v>
          </cell>
          <cell r="H3">
            <v>10.27146200265385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R3">
            <v>1.36</v>
          </cell>
          <cell r="S3">
            <v>1.3831199999999999</v>
          </cell>
          <cell r="T3">
            <v>1.3872693599999997</v>
          </cell>
          <cell r="U3">
            <v>1.3914311680799996</v>
          </cell>
          <cell r="V3">
            <v>1.3914311680799996</v>
          </cell>
          <cell r="W3">
            <v>1.3914311680799996</v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</row>
        <row r="4">
          <cell r="C4">
            <v>1.5509999999999999</v>
          </cell>
          <cell r="D4">
            <v>1.5727139999999999</v>
          </cell>
          <cell r="E4">
            <v>1.5742867139999999</v>
          </cell>
          <cell r="F4">
            <v>1.5758610007139997</v>
          </cell>
          <cell r="G4">
            <v>1.5758610007139997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R4">
            <v>1.0169999999999999</v>
          </cell>
          <cell r="S4">
            <v>1.0200509999999998</v>
          </cell>
          <cell r="T4">
            <v>1.0231111529999997</v>
          </cell>
          <cell r="U4">
            <v>1.0231111529999997</v>
          </cell>
          <cell r="V4">
            <v>1.0231111529999997</v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</row>
        <row r="5">
          <cell r="C5">
            <v>1.014</v>
          </cell>
          <cell r="D5">
            <v>1.0150139999999999</v>
          </cell>
          <cell r="E5">
            <v>1.0160290139999997</v>
          </cell>
          <cell r="F5">
            <v>1.0160290139999997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R5">
            <v>1.0029999999999999</v>
          </cell>
          <cell r="S5">
            <v>1.0060089999999997</v>
          </cell>
          <cell r="T5">
            <v>1.0060089999999997</v>
          </cell>
          <cell r="U5">
            <v>1.0060089999999997</v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</row>
        <row r="6">
          <cell r="C6">
            <v>1.0009999999999999</v>
          </cell>
          <cell r="D6">
            <v>1.0020009999999997</v>
          </cell>
          <cell r="E6">
            <v>1.0020009999999997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>
            <v>1.0029999999999999</v>
          </cell>
          <cell r="S6">
            <v>1.0029999999999999</v>
          </cell>
          <cell r="T6">
            <v>1.0029999999999999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</row>
        <row r="7">
          <cell r="C7">
            <v>1.0009999999999999</v>
          </cell>
          <cell r="D7">
            <v>1.0009999999999999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R7">
            <v>1</v>
          </cell>
          <cell r="S7">
            <v>1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</row>
        <row r="8">
          <cell r="C8">
            <v>1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R8">
            <v>1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</row>
      </sheetData>
      <sheetData sheetId="24">
        <row r="3">
          <cell r="C3">
            <v>0.10844344836125583</v>
          </cell>
          <cell r="D3">
            <v>8.3244913066229553E-2</v>
          </cell>
          <cell r="E3">
            <v>0.55576042423181937</v>
          </cell>
          <cell r="F3">
            <v>2.4286719206529594E-2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R3">
            <v>0.84500855835987332</v>
          </cell>
          <cell r="S3">
            <v>0.7836892580796847</v>
          </cell>
          <cell r="T3">
            <v>0.780818776328428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</row>
        <row r="6"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>
            <v>0.84500855835987332</v>
          </cell>
          <cell r="S6">
            <v>0.7836892580796847</v>
          </cell>
          <cell r="T6">
            <v>0.780818776328428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</row>
        <row r="8">
          <cell r="C8">
            <v>1986.4152760102108</v>
          </cell>
          <cell r="R8">
            <v>90.039923191967318</v>
          </cell>
        </row>
      </sheetData>
      <sheetData sheetId="25">
        <row r="3">
          <cell r="J3">
            <v>1</v>
          </cell>
          <cell r="K3">
            <v>563.50382280000053</v>
          </cell>
          <cell r="L3">
            <v>563.50382280000053</v>
          </cell>
          <cell r="N3">
            <v>0</v>
          </cell>
        </row>
        <row r="4">
          <cell r="J4">
            <v>1</v>
          </cell>
          <cell r="K4">
            <v>837.83961380000119</v>
          </cell>
          <cell r="L4">
            <v>837.83961380000119</v>
          </cell>
          <cell r="N4">
            <v>0</v>
          </cell>
        </row>
        <row r="5">
          <cell r="J5">
            <v>1.0009999999999999</v>
          </cell>
          <cell r="K5">
            <v>1317.7215523999894</v>
          </cell>
          <cell r="L5">
            <v>1319.0392739523893</v>
          </cell>
          <cell r="N5">
            <v>10.106211106636685</v>
          </cell>
        </row>
        <row r="6">
          <cell r="J6">
            <v>1.0020009999999997</v>
          </cell>
          <cell r="K6">
            <v>1532.2243925999915</v>
          </cell>
          <cell r="L6">
            <v>1535.2903736095836</v>
          </cell>
          <cell r="N6">
            <v>1.6518709619821748</v>
          </cell>
        </row>
        <row r="7">
          <cell r="J7">
            <v>1.0160290139999997</v>
          </cell>
          <cell r="K7">
            <v>1396.0160038000013</v>
          </cell>
          <cell r="L7">
            <v>1418.392763869135</v>
          </cell>
          <cell r="N7">
            <v>29.812242587741071</v>
          </cell>
        </row>
        <row r="8">
          <cell r="J8">
            <v>1.5758610007139995</v>
          </cell>
          <cell r="K8">
            <v>1601.391613838756</v>
          </cell>
          <cell r="L8">
            <v>2523.5705911189489</v>
          </cell>
          <cell r="N8">
            <v>1918.376706619641</v>
          </cell>
        </row>
        <row r="9">
          <cell r="J9">
            <v>10.27146200265385</v>
          </cell>
          <cell r="K9">
            <v>227.7883777689388</v>
          </cell>
          <cell r="L9">
            <v>2339.7196668998158</v>
          </cell>
          <cell r="N9">
            <v>514.47334846149693</v>
          </cell>
        </row>
        <row r="10">
          <cell r="J10" t="str">
            <v/>
          </cell>
          <cell r="K10" t="str">
            <v/>
          </cell>
          <cell r="L10" t="str">
            <v/>
          </cell>
          <cell r="N10" t="str">
            <v/>
          </cell>
        </row>
        <row r="11">
          <cell r="J11" t="str">
            <v/>
          </cell>
          <cell r="K11" t="str">
            <v/>
          </cell>
          <cell r="L11" t="str">
            <v/>
          </cell>
          <cell r="N11" t="str">
            <v/>
          </cell>
        </row>
        <row r="12">
          <cell r="J12" t="str">
            <v/>
          </cell>
          <cell r="K12" t="str">
            <v/>
          </cell>
          <cell r="L12" t="str">
            <v/>
          </cell>
          <cell r="N12" t="str">
            <v/>
          </cell>
        </row>
        <row r="13">
          <cell r="J13" t="str">
            <v/>
          </cell>
          <cell r="K13" t="str">
            <v/>
          </cell>
          <cell r="L13" t="str">
            <v/>
          </cell>
          <cell r="N13" t="str">
            <v/>
          </cell>
        </row>
        <row r="14">
          <cell r="J14" t="str">
            <v/>
          </cell>
          <cell r="K14" t="str">
            <v/>
          </cell>
          <cell r="L14" t="str">
            <v/>
          </cell>
          <cell r="N14" t="str">
            <v/>
          </cell>
        </row>
        <row r="15">
          <cell r="J15" t="str">
            <v/>
          </cell>
          <cell r="K15" t="str">
            <v/>
          </cell>
          <cell r="L15" t="str">
            <v/>
          </cell>
          <cell r="N15" t="str">
            <v/>
          </cell>
        </row>
      </sheetData>
      <sheetData sheetId="26">
        <row r="3">
          <cell r="J3">
            <v>1</v>
          </cell>
          <cell r="K3">
            <v>563.50382280000053</v>
          </cell>
          <cell r="L3">
            <v>563.50382280000053</v>
          </cell>
          <cell r="N3">
            <v>0</v>
          </cell>
        </row>
        <row r="4">
          <cell r="J4">
            <v>1</v>
          </cell>
          <cell r="K4">
            <v>837.8396137999988</v>
          </cell>
          <cell r="L4">
            <v>837.8396137999988</v>
          </cell>
          <cell r="N4">
            <v>0</v>
          </cell>
        </row>
        <row r="5">
          <cell r="J5">
            <v>1</v>
          </cell>
          <cell r="K5">
            <v>1327.4378939999897</v>
          </cell>
          <cell r="L5">
            <v>1327.4378939999897</v>
          </cell>
          <cell r="N5">
            <v>0</v>
          </cell>
        </row>
        <row r="6">
          <cell r="J6">
            <v>1.0029999999999999</v>
          </cell>
          <cell r="K6">
            <v>1568.7743798000022</v>
          </cell>
          <cell r="L6">
            <v>1573.4807029394019</v>
          </cell>
          <cell r="N6">
            <v>4.2330388392214697</v>
          </cell>
        </row>
        <row r="7">
          <cell r="J7">
            <v>1.0060089999999997</v>
          </cell>
          <cell r="K7">
            <v>1921.190983200001</v>
          </cell>
          <cell r="L7">
            <v>1932.7354198180492</v>
          </cell>
          <cell r="N7">
            <v>7.4734189202932386</v>
          </cell>
        </row>
        <row r="8">
          <cell r="J8">
            <v>1.0231111529999997</v>
          </cell>
          <cell r="K8">
            <v>2251.0871399999951</v>
          </cell>
          <cell r="L8">
            <v>2303.1123593088664</v>
          </cell>
          <cell r="N8">
            <v>17.965574348586735</v>
          </cell>
        </row>
        <row r="9">
          <cell r="J9">
            <v>1.3914311680799996</v>
          </cell>
          <cell r="K9">
            <v>1996.7363921999936</v>
          </cell>
          <cell r="L9">
            <v>2778.3212505466813</v>
          </cell>
          <cell r="N9">
            <v>64.559466176610584</v>
          </cell>
        </row>
        <row r="10">
          <cell r="J10" t="str">
            <v/>
          </cell>
          <cell r="K10" t="str">
            <v/>
          </cell>
          <cell r="L10" t="str">
            <v/>
          </cell>
          <cell r="N10" t="str">
            <v/>
          </cell>
        </row>
        <row r="11">
          <cell r="J11" t="str">
            <v/>
          </cell>
          <cell r="K11" t="str">
            <v/>
          </cell>
          <cell r="L11" t="str">
            <v/>
          </cell>
          <cell r="N11" t="str">
            <v/>
          </cell>
        </row>
        <row r="12">
          <cell r="J12" t="str">
            <v/>
          </cell>
          <cell r="K12" t="str">
            <v/>
          </cell>
          <cell r="L12" t="str">
            <v/>
          </cell>
          <cell r="N12" t="str">
            <v/>
          </cell>
        </row>
        <row r="13">
          <cell r="J13" t="str">
            <v/>
          </cell>
          <cell r="K13" t="str">
            <v/>
          </cell>
          <cell r="L13" t="str">
            <v/>
          </cell>
          <cell r="N13" t="str">
            <v/>
          </cell>
        </row>
        <row r="14">
          <cell r="J14" t="str">
            <v/>
          </cell>
          <cell r="K14" t="str">
            <v/>
          </cell>
          <cell r="L14" t="str">
            <v/>
          </cell>
          <cell r="N14" t="str">
            <v/>
          </cell>
        </row>
        <row r="15">
          <cell r="J15" t="str">
            <v/>
          </cell>
          <cell r="K15" t="str">
            <v/>
          </cell>
          <cell r="L15" t="str">
            <v/>
          </cell>
          <cell r="N15" t="str">
            <v/>
          </cell>
        </row>
      </sheetData>
      <sheetData sheetId="27">
        <row r="4">
          <cell r="C4">
            <v>0</v>
          </cell>
        </row>
        <row r="5">
          <cell r="C5">
            <v>1</v>
          </cell>
        </row>
      </sheetData>
      <sheetData sheetId="28">
        <row r="3">
          <cell r="C3">
            <v>0.63800000000000001</v>
          </cell>
          <cell r="D3">
            <v>0.63100000000000001</v>
          </cell>
          <cell r="E3">
            <v>0.67</v>
          </cell>
          <cell r="F3">
            <v>0.66700000000000004</v>
          </cell>
          <cell r="G3">
            <v>0.67100000000000004</v>
          </cell>
          <cell r="H3">
            <v>0.68100000000000005</v>
          </cell>
          <cell r="I3">
            <v>0.70199999999999996</v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</row>
        <row r="4">
          <cell r="C4">
            <v>0.626</v>
          </cell>
          <cell r="D4">
            <v>0.67</v>
          </cell>
          <cell r="E4">
            <v>0.66700000000000004</v>
          </cell>
          <cell r="F4">
            <v>0.67100000000000004</v>
          </cell>
          <cell r="G4">
            <v>0.68100000000000005</v>
          </cell>
          <cell r="H4">
            <v>0.70199999999999996</v>
          </cell>
          <cell r="I4">
            <v>0.70199999999999996</v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</row>
        <row r="5">
          <cell r="C5">
            <v>0.71699999999999997</v>
          </cell>
          <cell r="D5">
            <v>0.67100000000000004</v>
          </cell>
          <cell r="E5">
            <v>0.67100000000000004</v>
          </cell>
          <cell r="F5">
            <v>0.68100000000000005</v>
          </cell>
          <cell r="G5">
            <v>0.70199999999999996</v>
          </cell>
          <cell r="H5">
            <v>0.70199999999999996</v>
          </cell>
          <cell r="I5">
            <v>0.70199999999999996</v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</row>
        <row r="6">
          <cell r="C6">
            <v>0.66100000000000003</v>
          </cell>
          <cell r="D6">
            <v>0.68400000000000005</v>
          </cell>
          <cell r="E6">
            <v>0.68400000000000005</v>
          </cell>
          <cell r="F6">
            <v>0.70199999999999996</v>
          </cell>
          <cell r="G6">
            <v>0.70199999999999996</v>
          </cell>
          <cell r="H6">
            <v>0.70199999999999996</v>
          </cell>
          <cell r="I6">
            <v>0.70199999999999996</v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</row>
        <row r="7">
          <cell r="C7">
            <v>0.68100000000000005</v>
          </cell>
          <cell r="D7">
            <v>0.68600000000000005</v>
          </cell>
          <cell r="E7">
            <v>0.71299999999999997</v>
          </cell>
          <cell r="F7">
            <v>0.70499999999999996</v>
          </cell>
          <cell r="G7">
            <v>0.70199999999999996</v>
          </cell>
          <cell r="H7">
            <v>0.70199999999999996</v>
          </cell>
          <cell r="I7">
            <v>0.70199999999999996</v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</row>
        <row r="8">
          <cell r="C8">
            <v>0.70699999999999996</v>
          </cell>
          <cell r="D8">
            <v>0.72499999999999998</v>
          </cell>
          <cell r="E8">
            <v>0.71199999999999997</v>
          </cell>
          <cell r="F8">
            <v>0.71299999999999997</v>
          </cell>
          <cell r="G8">
            <v>0.70499999999999996</v>
          </cell>
          <cell r="H8">
            <v>0.70199999999999996</v>
          </cell>
          <cell r="I8">
            <v>0.70199999999999996</v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</row>
        <row r="9">
          <cell r="C9">
            <v>0.77600000000000002</v>
          </cell>
          <cell r="D9">
            <v>0.74299999999999999</v>
          </cell>
          <cell r="E9">
            <v>0.72499999999999998</v>
          </cell>
          <cell r="F9">
            <v>0.71199999999999997</v>
          </cell>
          <cell r="G9">
            <v>0.71299999999999997</v>
          </cell>
          <cell r="H9">
            <v>0.70499999999999996</v>
          </cell>
          <cell r="I9">
            <v>0.70199999999999996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</row>
        <row r="17">
          <cell r="C17">
            <v>563.50382280000053</v>
          </cell>
          <cell r="D17">
            <v>563.50382280000053</v>
          </cell>
          <cell r="E17">
            <v>563.50382280000053</v>
          </cell>
          <cell r="F17">
            <v>563.50382280000053</v>
          </cell>
          <cell r="G17">
            <v>563.50382280000053</v>
          </cell>
          <cell r="H17">
            <v>563.50382280000053</v>
          </cell>
          <cell r="I17">
            <v>563.50382280000053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R17">
            <v>563.50382280000053</v>
          </cell>
          <cell r="S17">
            <v>563.50382280000053</v>
          </cell>
          <cell r="T17">
            <v>563.50382280000053</v>
          </cell>
          <cell r="U17">
            <v>563.50382280000053</v>
          </cell>
          <cell r="V17">
            <v>563.50382280000053</v>
          </cell>
          <cell r="W17">
            <v>563.50382280000053</v>
          </cell>
          <cell r="X17">
            <v>563.50382280000053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</row>
        <row r="18">
          <cell r="C18">
            <v>837.83961380000119</v>
          </cell>
          <cell r="D18">
            <v>837.83961380000119</v>
          </cell>
          <cell r="E18">
            <v>837.83961380000119</v>
          </cell>
          <cell r="F18">
            <v>837.83961380000119</v>
          </cell>
          <cell r="G18">
            <v>837.83961380000119</v>
          </cell>
          <cell r="H18">
            <v>837.83961380000119</v>
          </cell>
          <cell r="I18">
            <v>837.83961380000119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R18">
            <v>837.8396137999988</v>
          </cell>
          <cell r="S18">
            <v>837.8396137999988</v>
          </cell>
          <cell r="T18">
            <v>837.8396137999988</v>
          </cell>
          <cell r="U18">
            <v>837.8396137999988</v>
          </cell>
          <cell r="V18">
            <v>837.8396137999988</v>
          </cell>
          <cell r="W18">
            <v>837.8396137999988</v>
          </cell>
          <cell r="X18">
            <v>837.8396137999988</v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</row>
        <row r="19">
          <cell r="C19">
            <v>1319.0470912660257</v>
          </cell>
          <cell r="D19">
            <v>1318.9620497209244</v>
          </cell>
          <cell r="E19">
            <v>1318.9620497209244</v>
          </cell>
          <cell r="F19">
            <v>1318.9805370133377</v>
          </cell>
          <cell r="G19">
            <v>1319.0193603274058</v>
          </cell>
          <cell r="H19">
            <v>1319.0193603274058</v>
          </cell>
          <cell r="I19">
            <v>1319.0193603274058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1327.4378939999897</v>
          </cell>
          <cell r="S19">
            <v>1327.4378939999897</v>
          </cell>
          <cell r="T19">
            <v>1327.4378939999897</v>
          </cell>
          <cell r="U19">
            <v>1327.4378939999897</v>
          </cell>
          <cell r="V19">
            <v>1327.4378939999897</v>
          </cell>
          <cell r="W19">
            <v>1327.4378939999897</v>
          </cell>
          <cell r="X19">
            <v>1327.4378939999897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</row>
        <row r="20">
          <cell r="C20">
            <v>1535.366592731056</v>
          </cell>
          <cell r="D20">
            <v>1535.4759279852383</v>
          </cell>
          <cell r="E20">
            <v>1535.4759279852383</v>
          </cell>
          <cell r="F20">
            <v>1535.5614947059028</v>
          </cell>
          <cell r="G20">
            <v>1535.5614947059028</v>
          </cell>
          <cell r="H20">
            <v>1535.5614947059028</v>
          </cell>
          <cell r="I20">
            <v>1535.5614947059028</v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1573.4806323669297</v>
          </cell>
          <cell r="S20">
            <v>1573.6443900205445</v>
          </cell>
          <cell r="T20">
            <v>1573.6443900205445</v>
          </cell>
          <cell r="U20">
            <v>1573.7725481842431</v>
          </cell>
          <cell r="V20">
            <v>1573.7725481842431</v>
          </cell>
          <cell r="W20">
            <v>1573.7725481842431</v>
          </cell>
          <cell r="X20">
            <v>1573.7725481842431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</row>
        <row r="21">
          <cell r="C21">
            <v>1426.5062069543885</v>
          </cell>
          <cell r="D21">
            <v>1426.7300704136719</v>
          </cell>
          <cell r="E21">
            <v>1427.9389330938018</v>
          </cell>
          <cell r="F21">
            <v>1427.5807515589486</v>
          </cell>
          <cell r="G21">
            <v>1427.4464334833785</v>
          </cell>
          <cell r="H21">
            <v>1427.4464334833785</v>
          </cell>
          <cell r="I21">
            <v>1427.4464334833785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R21">
            <v>1932.7350799467179</v>
          </cell>
          <cell r="S21">
            <v>1932.8198383662973</v>
          </cell>
          <cell r="T21">
            <v>1933.2775338320259</v>
          </cell>
          <cell r="U21">
            <v>1933.141920360699</v>
          </cell>
          <cell r="V21">
            <v>1933.0910653089513</v>
          </cell>
          <cell r="W21">
            <v>1933.0910653089513</v>
          </cell>
          <cell r="X21">
            <v>1933.0910653089513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</row>
        <row r="22">
          <cell r="C22">
            <v>2442.4745736742007</v>
          </cell>
          <cell r="D22">
            <v>2463.8882841084833</v>
          </cell>
          <cell r="E22">
            <v>2448.4228265726124</v>
          </cell>
          <cell r="F22">
            <v>2449.6124771522946</v>
          </cell>
          <cell r="G22">
            <v>2440.0952725148354</v>
          </cell>
          <cell r="H22">
            <v>2436.5263207757885</v>
          </cell>
          <cell r="I22">
            <v>2436.5263207757885</v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R22">
            <v>2303.0793009305071</v>
          </cell>
          <cell r="S22">
            <v>2304.4030051691907</v>
          </cell>
          <cell r="T22">
            <v>2303.446996552364</v>
          </cell>
          <cell r="U22">
            <v>2303.5205356767351</v>
          </cell>
          <cell r="V22">
            <v>2302.9322226817649</v>
          </cell>
          <cell r="W22">
            <v>2302.7116053086506</v>
          </cell>
          <cell r="X22">
            <v>2302.7116053086506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</row>
        <row r="23">
          <cell r="C23">
            <v>2736.3907138683007</v>
          </cell>
          <cell r="D23">
            <v>2629.710459884694</v>
          </cell>
          <cell r="E23">
            <v>2571.5212304390898</v>
          </cell>
          <cell r="F23">
            <v>2529.4956758394869</v>
          </cell>
          <cell r="G23">
            <v>2532.7284108086874</v>
          </cell>
          <cell r="H23">
            <v>2506.8665310550859</v>
          </cell>
          <cell r="I23">
            <v>2497.168326147485</v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R23">
            <v>2778.5613677946749</v>
          </cell>
          <cell r="S23">
            <v>2745.3136562036639</v>
          </cell>
          <cell r="T23">
            <v>2727.1785407903853</v>
          </cell>
          <cell r="U23">
            <v>2714.0809574363502</v>
          </cell>
          <cell r="V23">
            <v>2715.0884638481994</v>
          </cell>
          <cell r="W23">
            <v>2707.028412553409</v>
          </cell>
          <cell r="X23">
            <v>2704.0058933178625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C2">
            <v>89.236505754896058</v>
          </cell>
        </row>
        <row r="3">
          <cell r="C3">
            <v>6</v>
          </cell>
        </row>
        <row r="5">
          <cell r="C5">
            <v>0</v>
          </cell>
        </row>
        <row r="6">
          <cell r="C6">
            <v>0.75</v>
          </cell>
        </row>
        <row r="7">
          <cell r="C7">
            <v>0</v>
          </cell>
        </row>
        <row r="8">
          <cell r="C8">
            <v>0.25</v>
          </cell>
        </row>
        <row r="11">
          <cell r="C11">
            <v>1</v>
          </cell>
          <cell r="D11">
            <v>8.7949815602266584E-2</v>
          </cell>
          <cell r="E11">
            <v>0.91048810099197075</v>
          </cell>
          <cell r="F11">
            <v>0.11898599747621937</v>
          </cell>
        </row>
        <row r="12">
          <cell r="C12">
            <v>8.7949815602266584E-2</v>
          </cell>
          <cell r="D12">
            <v>1</v>
          </cell>
          <cell r="E12">
            <v>0.13875622186034703</v>
          </cell>
          <cell r="F12">
            <v>0.84392179188695371</v>
          </cell>
        </row>
        <row r="13">
          <cell r="C13">
            <v>0.91048810099197075</v>
          </cell>
          <cell r="D13">
            <v>0.13875622186034703</v>
          </cell>
          <cell r="E13">
            <v>1</v>
          </cell>
          <cell r="F13">
            <v>0.22028254566328057</v>
          </cell>
        </row>
        <row r="14">
          <cell r="C14">
            <v>0.11898599747621937</v>
          </cell>
          <cell r="D14">
            <v>0.84392179188695371</v>
          </cell>
          <cell r="E14">
            <v>0.22028254566328057</v>
          </cell>
          <cell r="F14">
            <v>1</v>
          </cell>
        </row>
      </sheetData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n-actuari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9D2E6"/>
      </a:accent1>
      <a:accent2>
        <a:srgbClr val="A5DCD7"/>
      </a:accent2>
      <a:accent3>
        <a:srgbClr val="E1E6CD"/>
      </a:accent3>
      <a:accent4>
        <a:srgbClr val="F58732"/>
      </a:accent4>
      <a:accent5>
        <a:srgbClr val="FA6900"/>
      </a:accent5>
      <a:accent6>
        <a:srgbClr val="64C864"/>
      </a:accent6>
      <a:hlink>
        <a:srgbClr val="69D2E6"/>
      </a:hlink>
      <a:folHlink>
        <a:srgbClr val="69D2E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237B-A330-440E-B0C4-3EB417462399}">
  <dimension ref="A1:C8"/>
  <sheetViews>
    <sheetView tabSelected="1" zoomScale="160" zoomScaleNormal="160" workbookViewId="0"/>
  </sheetViews>
  <sheetFormatPr defaultColWidth="0" defaultRowHeight="14.25" zeroHeight="1" x14ac:dyDescent="0.45"/>
  <cols>
    <col min="1" max="1" width="3.59765625" customWidth="1"/>
    <col min="2" max="2" width="64.46484375" bestFit="1" customWidth="1"/>
    <col min="3" max="3" width="3.59765625" customWidth="1"/>
    <col min="4" max="16384" width="9.06640625" hidden="1"/>
  </cols>
  <sheetData>
    <row r="1" spans="2:2" x14ac:dyDescent="0.45"/>
    <row r="2" spans="2:2" x14ac:dyDescent="0.45">
      <c r="B2" t="s">
        <v>53</v>
      </c>
    </row>
    <row r="3" spans="2:2" x14ac:dyDescent="0.45">
      <c r="B3" t="s">
        <v>54</v>
      </c>
    </row>
    <row r="4" spans="2:2" x14ac:dyDescent="0.45">
      <c r="B4" t="s">
        <v>55</v>
      </c>
    </row>
    <row r="5" spans="2:2" x14ac:dyDescent="0.45">
      <c r="B5" t="s">
        <v>56</v>
      </c>
    </row>
    <row r="6" spans="2:2" x14ac:dyDescent="0.45"/>
    <row r="7" spans="2:2" x14ac:dyDescent="0.45">
      <c r="B7" t="s">
        <v>57</v>
      </c>
    </row>
    <row r="8" spans="2:2" x14ac:dyDescent="0.4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6943-C740-433C-9A4B-5A4D40418BED}">
  <sheetPr codeName="Sheet7"/>
  <dimension ref="A1:W27"/>
  <sheetViews>
    <sheetView zoomScale="80" zoomScaleNormal="80" workbookViewId="0"/>
  </sheetViews>
  <sheetFormatPr defaultColWidth="0" defaultRowHeight="14.25" zeroHeight="1" x14ac:dyDescent="0.45"/>
  <cols>
    <col min="1" max="1" width="3.59765625" customWidth="1"/>
    <col min="2" max="6" width="10.59765625" customWidth="1"/>
    <col min="7" max="7" width="3.59765625" customWidth="1"/>
    <col min="8" max="14" width="10.59765625" customWidth="1"/>
    <col min="15" max="15" width="3.59765625" customWidth="1"/>
    <col min="16" max="22" width="10.59765625" customWidth="1"/>
    <col min="23" max="23" width="3.59765625" customWidth="1"/>
    <col min="24" max="16384" width="9.06640625" hidden="1"/>
  </cols>
  <sheetData>
    <row r="1" spans="2:22" x14ac:dyDescent="0.45"/>
    <row r="2" spans="2:22" ht="57" x14ac:dyDescent="0.45"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H2" s="11" t="s">
        <v>7</v>
      </c>
      <c r="I2" s="11" t="s">
        <v>6</v>
      </c>
      <c r="J2" s="11" t="s">
        <v>39</v>
      </c>
      <c r="K2" s="11" t="s">
        <v>41</v>
      </c>
      <c r="L2" s="11" t="s">
        <v>40</v>
      </c>
      <c r="M2" s="11" t="s">
        <v>49</v>
      </c>
      <c r="N2" s="11" t="s">
        <v>48</v>
      </c>
      <c r="P2" s="11" t="s">
        <v>7</v>
      </c>
      <c r="Q2" s="11" t="s">
        <v>6</v>
      </c>
      <c r="R2" s="11" t="s">
        <v>39</v>
      </c>
      <c r="S2" s="11" t="s">
        <v>41</v>
      </c>
      <c r="T2" s="11" t="s">
        <v>40</v>
      </c>
      <c r="U2" s="11" t="s">
        <v>49</v>
      </c>
      <c r="V2" s="11" t="s">
        <v>48</v>
      </c>
    </row>
    <row r="3" spans="2:22" x14ac:dyDescent="0.45">
      <c r="B3" s="2">
        <v>2012</v>
      </c>
      <c r="C3" s="29">
        <v>100000</v>
      </c>
      <c r="D3" s="29">
        <v>85000</v>
      </c>
      <c r="E3" s="29">
        <v>10000</v>
      </c>
      <c r="F3" s="29">
        <f t="shared" ref="F3:F8" si="0">C3-D3-E3</f>
        <v>5000</v>
      </c>
      <c r="H3" s="24">
        <v>1</v>
      </c>
      <c r="I3" s="25">
        <v>18000</v>
      </c>
      <c r="J3" s="25">
        <v>20000</v>
      </c>
      <c r="K3" s="25">
        <f>1*(J3&gt;I3)</f>
        <v>1</v>
      </c>
      <c r="L3" s="25">
        <f>J3-I3</f>
        <v>2000</v>
      </c>
      <c r="M3" s="33">
        <f t="shared" ref="M3:M11" si="1">ABS((L3-$L$15)/$L$16)</f>
        <v>0.2900607650307292</v>
      </c>
      <c r="N3" s="25">
        <f>1*(M3&gt;$M$26)</f>
        <v>0</v>
      </c>
      <c r="P3" s="24">
        <v>1</v>
      </c>
      <c r="Q3" s="25">
        <f t="shared" ref="Q3:Q11" si="2">IF($N3=1,"",I3)</f>
        <v>18000</v>
      </c>
      <c r="R3" s="25">
        <f t="shared" ref="R3:R11" si="3">IF($N3=1,"",J3)</f>
        <v>20000</v>
      </c>
      <c r="S3" s="25">
        <f t="shared" ref="S3:S11" si="4">IF($N3=1,"",K3)</f>
        <v>1</v>
      </c>
      <c r="T3" s="25">
        <f>IF($N3=1,"",L3)</f>
        <v>2000</v>
      </c>
      <c r="U3" s="33">
        <f>IF($N3=1,"",ABS((T3-$T$15)/$T$16))</f>
        <v>0.12178057511186366</v>
      </c>
      <c r="V3" s="25">
        <f>IF($N3=1,"",1*(U3&gt;$M$26))</f>
        <v>0</v>
      </c>
    </row>
    <row r="4" spans="2:22" x14ac:dyDescent="0.45">
      <c r="B4" s="2">
        <v>2013</v>
      </c>
      <c r="C4" s="29">
        <v>100000</v>
      </c>
      <c r="D4" s="29">
        <v>85000</v>
      </c>
      <c r="E4" s="29">
        <v>10000</v>
      </c>
      <c r="F4" s="29">
        <f t="shared" si="0"/>
        <v>5000</v>
      </c>
      <c r="H4" s="24">
        <v>2</v>
      </c>
      <c r="I4" s="25">
        <v>9000</v>
      </c>
      <c r="J4" s="25">
        <v>10000</v>
      </c>
      <c r="K4" s="25">
        <f t="shared" ref="K4:K11" si="5">1*(J4&gt;I4)</f>
        <v>1</v>
      </c>
      <c r="L4" s="25">
        <f t="shared" ref="L4:L11" si="6">J4-I4</f>
        <v>1000</v>
      </c>
      <c r="M4" s="33">
        <f t="shared" si="1"/>
        <v>0.15953342076690108</v>
      </c>
      <c r="N4" s="25">
        <f t="shared" ref="N4:N11" si="7">1*(M4&gt;$M$26)</f>
        <v>0</v>
      </c>
      <c r="P4" s="24">
        <v>2</v>
      </c>
      <c r="Q4" s="25">
        <f t="shared" si="2"/>
        <v>9000</v>
      </c>
      <c r="R4" s="25">
        <f t="shared" si="3"/>
        <v>10000</v>
      </c>
      <c r="S4" s="25">
        <f t="shared" si="4"/>
        <v>1</v>
      </c>
      <c r="T4" s="25">
        <f t="shared" ref="T4:T11" si="8">IF($N4=1,"",L4)</f>
        <v>1000</v>
      </c>
      <c r="U4" s="33">
        <f t="shared" ref="U4:U11" si="9">IF($N4=1,"",ABS((T4-$T$15)/$T$16))</f>
        <v>0.60890287555931832</v>
      </c>
      <c r="V4" s="25">
        <f t="shared" ref="V4:V11" si="10">IF($N4=1,"",1*(U4&gt;$M$26))</f>
        <v>0</v>
      </c>
    </row>
    <row r="5" spans="2:22" x14ac:dyDescent="0.45">
      <c r="B5" s="2">
        <v>2014</v>
      </c>
      <c r="C5" s="30">
        <v>100000</v>
      </c>
      <c r="D5" s="29">
        <v>85000</v>
      </c>
      <c r="E5" s="29">
        <v>10000</v>
      </c>
      <c r="F5" s="29">
        <f t="shared" si="0"/>
        <v>5000</v>
      </c>
      <c r="H5" s="24">
        <v>4</v>
      </c>
      <c r="I5" s="25">
        <v>3000</v>
      </c>
      <c r="J5" s="25">
        <v>2000</v>
      </c>
      <c r="K5" s="25">
        <f t="shared" si="5"/>
        <v>0</v>
      </c>
      <c r="L5" s="25">
        <f t="shared" si="6"/>
        <v>-1000</v>
      </c>
      <c r="M5" s="33">
        <f t="shared" si="1"/>
        <v>0.10152126776075523</v>
      </c>
      <c r="N5" s="25">
        <f t="shared" si="7"/>
        <v>0</v>
      </c>
      <c r="P5" s="24">
        <v>4</v>
      </c>
      <c r="Q5" s="25">
        <f t="shared" si="2"/>
        <v>3000</v>
      </c>
      <c r="R5" s="25">
        <f t="shared" si="3"/>
        <v>2000</v>
      </c>
      <c r="S5" s="25">
        <f t="shared" si="4"/>
        <v>0</v>
      </c>
      <c r="T5" s="25">
        <f t="shared" si="8"/>
        <v>-1000</v>
      </c>
      <c r="U5" s="33">
        <f t="shared" si="9"/>
        <v>1.5831474764542277</v>
      </c>
      <c r="V5" s="25">
        <f t="shared" si="10"/>
        <v>0</v>
      </c>
    </row>
    <row r="6" spans="2:22" x14ac:dyDescent="0.45">
      <c r="B6" s="2">
        <v>2015</v>
      </c>
      <c r="C6" s="29">
        <v>100000</v>
      </c>
      <c r="D6" s="29">
        <v>85000</v>
      </c>
      <c r="E6" s="29">
        <v>10000</v>
      </c>
      <c r="F6" s="29">
        <f t="shared" si="0"/>
        <v>5000</v>
      </c>
      <c r="H6" s="24">
        <v>7</v>
      </c>
      <c r="I6" s="25">
        <v>20000</v>
      </c>
      <c r="J6" s="25">
        <v>22000</v>
      </c>
      <c r="K6" s="25">
        <f t="shared" si="5"/>
        <v>1</v>
      </c>
      <c r="L6" s="25">
        <f t="shared" si="6"/>
        <v>2000</v>
      </c>
      <c r="M6" s="33">
        <f t="shared" si="1"/>
        <v>0.2900607650307292</v>
      </c>
      <c r="N6" s="25">
        <f t="shared" si="7"/>
        <v>0</v>
      </c>
      <c r="P6" s="24">
        <v>7</v>
      </c>
      <c r="Q6" s="25">
        <f t="shared" si="2"/>
        <v>20000</v>
      </c>
      <c r="R6" s="25">
        <f t="shared" si="3"/>
        <v>22000</v>
      </c>
      <c r="S6" s="25">
        <f t="shared" si="4"/>
        <v>1</v>
      </c>
      <c r="T6" s="25">
        <f t="shared" si="8"/>
        <v>2000</v>
      </c>
      <c r="U6" s="33">
        <f t="shared" si="9"/>
        <v>0.12178057511186366</v>
      </c>
      <c r="V6" s="25">
        <f t="shared" si="10"/>
        <v>0</v>
      </c>
    </row>
    <row r="7" spans="2:22" x14ac:dyDescent="0.45">
      <c r="B7" s="2">
        <v>2016</v>
      </c>
      <c r="C7" s="29">
        <v>100000</v>
      </c>
      <c r="D7" s="29">
        <v>85000</v>
      </c>
      <c r="E7" s="29">
        <v>10000</v>
      </c>
      <c r="F7" s="29">
        <f t="shared" si="0"/>
        <v>5000</v>
      </c>
      <c r="H7" s="24">
        <v>8</v>
      </c>
      <c r="I7" s="25">
        <v>4000</v>
      </c>
      <c r="J7" s="25">
        <v>10000</v>
      </c>
      <c r="K7" s="25">
        <f t="shared" si="5"/>
        <v>1</v>
      </c>
      <c r="L7" s="25">
        <f t="shared" si="6"/>
        <v>6000</v>
      </c>
      <c r="M7" s="33">
        <f t="shared" si="1"/>
        <v>0.81217014208604188</v>
      </c>
      <c r="N7" s="25">
        <f t="shared" si="7"/>
        <v>0</v>
      </c>
      <c r="P7" s="24">
        <v>8</v>
      </c>
      <c r="Q7" s="25">
        <f t="shared" si="2"/>
        <v>4000</v>
      </c>
      <c r="R7" s="25">
        <f t="shared" si="3"/>
        <v>10000</v>
      </c>
      <c r="S7" s="25">
        <f t="shared" si="4"/>
        <v>1</v>
      </c>
      <c r="T7" s="25">
        <f t="shared" si="8"/>
        <v>6000</v>
      </c>
      <c r="U7" s="33">
        <f t="shared" si="9"/>
        <v>1.8267086266779549</v>
      </c>
      <c r="V7" s="25">
        <f t="shared" si="10"/>
        <v>0</v>
      </c>
    </row>
    <row r="8" spans="2:22" x14ac:dyDescent="0.45">
      <c r="B8" s="2">
        <v>2017</v>
      </c>
      <c r="C8" s="10">
        <v>100000</v>
      </c>
      <c r="D8" s="29">
        <v>85000</v>
      </c>
      <c r="E8" s="29">
        <v>30000</v>
      </c>
      <c r="F8" s="29">
        <f t="shared" si="0"/>
        <v>-15000</v>
      </c>
      <c r="H8" s="24">
        <v>9</v>
      </c>
      <c r="I8" s="25">
        <v>0</v>
      </c>
      <c r="J8" s="25">
        <v>4000</v>
      </c>
      <c r="K8" s="25">
        <f t="shared" si="5"/>
        <v>1</v>
      </c>
      <c r="L8" s="25">
        <f t="shared" si="6"/>
        <v>4000</v>
      </c>
      <c r="M8" s="33">
        <f t="shared" si="1"/>
        <v>0.55111545355838554</v>
      </c>
      <c r="N8" s="25">
        <f t="shared" si="7"/>
        <v>0</v>
      </c>
      <c r="P8" s="24">
        <v>9</v>
      </c>
      <c r="Q8" s="25">
        <f t="shared" si="2"/>
        <v>0</v>
      </c>
      <c r="R8" s="25">
        <f t="shared" si="3"/>
        <v>4000</v>
      </c>
      <c r="S8" s="25">
        <f t="shared" si="4"/>
        <v>1</v>
      </c>
      <c r="T8" s="25">
        <f t="shared" si="8"/>
        <v>4000</v>
      </c>
      <c r="U8" s="33">
        <f t="shared" si="9"/>
        <v>0.8524640257830457</v>
      </c>
      <c r="V8" s="25">
        <f t="shared" si="10"/>
        <v>0</v>
      </c>
    </row>
    <row r="9" spans="2:22" x14ac:dyDescent="0.45">
      <c r="B9" s="31" t="s">
        <v>5</v>
      </c>
      <c r="C9" s="27">
        <f t="shared" ref="C9:D9" si="11">SUM(C3:C8)</f>
        <v>600000</v>
      </c>
      <c r="D9" s="27">
        <f t="shared" si="11"/>
        <v>510000</v>
      </c>
      <c r="E9" s="27">
        <f>SUM(E3:E8)</f>
        <v>80000</v>
      </c>
      <c r="F9" s="27">
        <f>SUM(F3:F8)</f>
        <v>10000</v>
      </c>
      <c r="H9" s="24">
        <v>14</v>
      </c>
      <c r="I9" s="25">
        <v>200000</v>
      </c>
      <c r="J9" s="25">
        <v>180000</v>
      </c>
      <c r="K9" s="25">
        <f t="shared" si="5"/>
        <v>0</v>
      </c>
      <c r="L9" s="25">
        <f t="shared" si="6"/>
        <v>-20000</v>
      </c>
      <c r="M9" s="33">
        <f t="shared" si="1"/>
        <v>2.5815408087734899</v>
      </c>
      <c r="N9" s="25">
        <f t="shared" si="7"/>
        <v>1</v>
      </c>
      <c r="P9" s="24">
        <v>14</v>
      </c>
      <c r="Q9" s="25" t="str">
        <f t="shared" si="2"/>
        <v/>
      </c>
      <c r="R9" s="25" t="str">
        <f t="shared" si="3"/>
        <v/>
      </c>
      <c r="S9" s="25" t="str">
        <f t="shared" si="4"/>
        <v/>
      </c>
      <c r="T9" s="25" t="str">
        <f t="shared" si="8"/>
        <v/>
      </c>
      <c r="U9" s="33" t="str">
        <f t="shared" si="9"/>
        <v/>
      </c>
      <c r="V9" s="25" t="str">
        <f t="shared" si="10"/>
        <v/>
      </c>
    </row>
    <row r="10" spans="2:22" x14ac:dyDescent="0.45">
      <c r="H10" s="24">
        <v>20</v>
      </c>
      <c r="I10" s="25">
        <v>4000</v>
      </c>
      <c r="J10" s="25">
        <v>6000</v>
      </c>
      <c r="K10" s="25">
        <f t="shared" si="5"/>
        <v>1</v>
      </c>
      <c r="L10" s="25">
        <f t="shared" si="6"/>
        <v>2000</v>
      </c>
      <c r="M10" s="33">
        <f t="shared" si="1"/>
        <v>0.2900607650307292</v>
      </c>
      <c r="N10" s="25">
        <f t="shared" si="7"/>
        <v>0</v>
      </c>
      <c r="P10" s="24">
        <v>20</v>
      </c>
      <c r="Q10" s="25">
        <f t="shared" si="2"/>
        <v>4000</v>
      </c>
      <c r="R10" s="25">
        <f t="shared" si="3"/>
        <v>6000</v>
      </c>
      <c r="S10" s="25">
        <f t="shared" si="4"/>
        <v>1</v>
      </c>
      <c r="T10" s="25">
        <f t="shared" si="8"/>
        <v>2000</v>
      </c>
      <c r="U10" s="33">
        <f t="shared" si="9"/>
        <v>0.12178057511186366</v>
      </c>
      <c r="V10" s="25">
        <f t="shared" si="10"/>
        <v>0</v>
      </c>
    </row>
    <row r="11" spans="2:22" x14ac:dyDescent="0.45">
      <c r="H11" s="24">
        <v>21</v>
      </c>
      <c r="I11" s="25">
        <v>8000</v>
      </c>
      <c r="J11" s="25">
        <v>10000</v>
      </c>
      <c r="K11" s="25">
        <f t="shared" si="5"/>
        <v>1</v>
      </c>
      <c r="L11" s="25">
        <f t="shared" si="6"/>
        <v>2000</v>
      </c>
      <c r="M11" s="33">
        <f t="shared" si="1"/>
        <v>0.2900607650307292</v>
      </c>
      <c r="N11" s="25">
        <f t="shared" si="7"/>
        <v>0</v>
      </c>
      <c r="P11" s="24">
        <v>21</v>
      </c>
      <c r="Q11" s="25">
        <f t="shared" si="2"/>
        <v>8000</v>
      </c>
      <c r="R11" s="25">
        <f t="shared" si="3"/>
        <v>10000</v>
      </c>
      <c r="S11" s="25">
        <f t="shared" si="4"/>
        <v>1</v>
      </c>
      <c r="T11" s="25">
        <f t="shared" si="8"/>
        <v>2000</v>
      </c>
      <c r="U11" s="33">
        <f t="shared" si="9"/>
        <v>0.12178057511186366</v>
      </c>
      <c r="V11" s="25">
        <f t="shared" si="10"/>
        <v>0</v>
      </c>
    </row>
    <row r="12" spans="2:22" x14ac:dyDescent="0.45">
      <c r="H12" s="26" t="s">
        <v>5</v>
      </c>
      <c r="I12" s="27">
        <f>SUM(I3:I11)</f>
        <v>266000</v>
      </c>
      <c r="J12" s="27">
        <f t="shared" ref="J12:L12" si="12">SUM(J3:J11)</f>
        <v>264000</v>
      </c>
      <c r="K12" s="27">
        <f>SUM(K3:K11)</f>
        <v>7</v>
      </c>
      <c r="L12" s="27">
        <f t="shared" si="12"/>
        <v>-2000</v>
      </c>
      <c r="M12" s="27"/>
      <c r="N12" s="27">
        <f>SUM(N3:N11)</f>
        <v>1</v>
      </c>
      <c r="P12" s="26" t="s">
        <v>5</v>
      </c>
      <c r="Q12" s="27">
        <f>SUM(Q3:Q11)</f>
        <v>66000</v>
      </c>
      <c r="R12" s="27">
        <f t="shared" ref="R12" si="13">SUM(R3:R11)</f>
        <v>84000</v>
      </c>
      <c r="S12" s="27">
        <f>SUM(S3:S11)</f>
        <v>7</v>
      </c>
      <c r="T12" s="27">
        <f t="shared" ref="T12" si="14">SUM(T3:T11)</f>
        <v>18000</v>
      </c>
      <c r="U12" s="27"/>
      <c r="V12" s="27">
        <f>SUM(V3:V11)</f>
        <v>0</v>
      </c>
    </row>
    <row r="13" spans="2:22" x14ac:dyDescent="0.45"/>
    <row r="14" spans="2:22" x14ac:dyDescent="0.45">
      <c r="H14" s="8" t="s">
        <v>45</v>
      </c>
      <c r="L14" s="25">
        <f>COUNT(L3:L11)</f>
        <v>9</v>
      </c>
      <c r="P14" s="8" t="s">
        <v>45</v>
      </c>
      <c r="T14" s="25">
        <f>COUNT(T3:T11)</f>
        <v>8</v>
      </c>
      <c r="U14" s="25"/>
    </row>
    <row r="15" spans="2:22" x14ac:dyDescent="0.45">
      <c r="H15" s="8" t="s">
        <v>46</v>
      </c>
      <c r="L15" s="25">
        <f>L12/L14</f>
        <v>-222.22222222222223</v>
      </c>
      <c r="P15" s="8" t="s">
        <v>46</v>
      </c>
      <c r="T15" s="25">
        <f>T12/T14</f>
        <v>2250</v>
      </c>
      <c r="U15" s="25"/>
    </row>
    <row r="16" spans="2:22" x14ac:dyDescent="0.45">
      <c r="H16" s="8" t="s">
        <v>47</v>
      </c>
      <c r="L16" s="25">
        <f>STDEV(L3:L11)</f>
        <v>7661.2299563741362</v>
      </c>
      <c r="P16" s="8" t="s">
        <v>47</v>
      </c>
      <c r="T16" s="25">
        <f>STDEV(T3:T11)</f>
        <v>2052.8725518857023</v>
      </c>
      <c r="U16" s="25"/>
    </row>
    <row r="17" spans="8:21" x14ac:dyDescent="0.45"/>
    <row r="18" spans="8:21" x14ac:dyDescent="0.45">
      <c r="H18" s="7" t="s">
        <v>50</v>
      </c>
      <c r="N18" t="s">
        <v>38</v>
      </c>
    </row>
    <row r="19" spans="8:21" x14ac:dyDescent="0.45"/>
    <row r="20" spans="8:21" x14ac:dyDescent="0.45">
      <c r="H20" s="8" t="s">
        <v>42</v>
      </c>
      <c r="P20" s="8" t="s">
        <v>42</v>
      </c>
    </row>
    <row r="21" spans="8:21" x14ac:dyDescent="0.45">
      <c r="H21" s="8" t="s">
        <v>43</v>
      </c>
      <c r="L21" s="28">
        <f>NORMDIST(L15,0,L16,TRUE)</f>
        <v>0.48842987214306088</v>
      </c>
      <c r="P21" s="8" t="s">
        <v>43</v>
      </c>
      <c r="T21" s="28">
        <f>NORMDIST(T15,0,T16,TRUE)</f>
        <v>0.86346612147635349</v>
      </c>
      <c r="U21" s="28"/>
    </row>
    <row r="22" spans="8:21" x14ac:dyDescent="0.45">
      <c r="H22" s="8" t="s">
        <v>44</v>
      </c>
      <c r="L22" s="28">
        <f>BINOMDIST(K12,L14,0.5,TRUE)</f>
        <v>0.98046875</v>
      </c>
      <c r="N22" s="32"/>
      <c r="P22" s="8" t="s">
        <v>44</v>
      </c>
      <c r="T22" s="28">
        <f>BINOMDIST(S12,T14,0.5,TRUE)</f>
        <v>0.99609375</v>
      </c>
      <c r="U22" s="28"/>
    </row>
    <row r="23" spans="8:21" x14ac:dyDescent="0.45">
      <c r="N23" s="32"/>
    </row>
    <row r="24" spans="8:21" x14ac:dyDescent="0.45">
      <c r="H24" s="7" t="s">
        <v>52</v>
      </c>
      <c r="N24" t="s">
        <v>38</v>
      </c>
    </row>
    <row r="25" spans="8:21" x14ac:dyDescent="0.45"/>
    <row r="26" spans="8:21" x14ac:dyDescent="0.45">
      <c r="H26" s="8" t="s">
        <v>51</v>
      </c>
      <c r="M26" s="33">
        <f>($L$14-1)*_xlfn.T.INV(1-5%/$L$14,$L$14-2)/SQRT($L$14*(($L$14-2)+_xlfn.T.INV(1-5%/$L$14,$L$14-2)^2))</f>
        <v>2.1095617886142679</v>
      </c>
    </row>
    <row r="27" spans="8:21" x14ac:dyDescent="0.45"/>
  </sheetData>
  <conditionalFormatting sqref="H20:H22 L21:L22 H24 N24 H26 M26 T14:U16 T21:U22 Q3:U11 M2:N12 S2:V12">
    <cfRule type="expression" dxfId="10" priority="4">
      <formula>$N$18="Yes"</formula>
    </cfRule>
  </conditionalFormatting>
  <conditionalFormatting sqref="T14:U16 T21:U22 M26 H26 P14:P16 P20:P22 M2:N12 P2:V12">
    <cfRule type="expression" dxfId="9" priority="3">
      <formula>$N$24="Yes"</formula>
    </cfRule>
  </conditionalFormatting>
  <conditionalFormatting sqref="P20">
    <cfRule type="expression" dxfId="8" priority="2">
      <formula>$N$18="Yes"</formula>
    </cfRule>
  </conditionalFormatting>
  <conditionalFormatting sqref="P21:P22">
    <cfRule type="expression" dxfId="7" priority="1">
      <formula>$N$18="Yes"</formula>
    </cfRule>
  </conditionalFormatting>
  <dataValidations count="1">
    <dataValidation type="list" allowBlank="1" showInputMessage="1" showErrorMessage="1" sqref="N18" xr:uid="{A437AFB4-577D-4214-AE8E-79E334BB324B}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6511-2EC1-436C-8304-623C6E072B24}">
  <dimension ref="A1:BB38"/>
  <sheetViews>
    <sheetView zoomScale="80" zoomScaleNormal="80" workbookViewId="0"/>
  </sheetViews>
  <sheetFormatPr defaultColWidth="0" defaultRowHeight="14.25" zeroHeight="1" x14ac:dyDescent="0.45"/>
  <cols>
    <col min="1" max="1" width="3.59765625" style="15" customWidth="1"/>
    <col min="2" max="2" width="8.9296875" style="15" customWidth="1"/>
    <col min="3" max="5" width="7.59765625" style="15" customWidth="1"/>
    <col min="6" max="6" width="3.59765625" style="15" customWidth="1"/>
    <col min="7" max="7" width="16.46484375" style="15" bestFit="1" customWidth="1"/>
    <col min="8" max="14" width="6.59765625" style="15" customWidth="1"/>
    <col min="15" max="15" width="3.59765625" style="15" customWidth="1"/>
    <col min="16" max="16" width="16.46484375" style="15" bestFit="1" customWidth="1"/>
    <col min="17" max="23" width="6.59765625" style="15" customWidth="1"/>
    <col min="24" max="24" width="3.59765625" style="15" customWidth="1"/>
    <col min="25" max="25" width="16.46484375" style="15" bestFit="1" customWidth="1"/>
    <col min="26" max="32" width="6.59765625" style="15" customWidth="1"/>
    <col min="33" max="33" width="3.59765625" style="15" customWidth="1"/>
    <col min="34" max="54" width="0" style="15" hidden="1" customWidth="1"/>
    <col min="55" max="16384" width="8.73046875" style="15" hidden="1"/>
  </cols>
  <sheetData>
    <row r="1" spans="2:32" x14ac:dyDescent="0.45"/>
    <row r="2" spans="2:32" x14ac:dyDescent="0.45">
      <c r="B2" s="18" t="s">
        <v>26</v>
      </c>
      <c r="E2" s="15">
        <f>COUNT(H8:M13)</f>
        <v>21</v>
      </c>
      <c r="G2" s="18" t="s">
        <v>20</v>
      </c>
      <c r="P2" s="18" t="s">
        <v>21</v>
      </c>
      <c r="Y2" s="18" t="s">
        <v>22</v>
      </c>
    </row>
    <row r="3" spans="2:32" x14ac:dyDescent="0.45">
      <c r="G3" s="19" t="s">
        <v>58</v>
      </c>
      <c r="H3" s="17">
        <v>6.87</v>
      </c>
      <c r="I3" s="17">
        <v>1.7</v>
      </c>
      <c r="J3" s="17">
        <v>1.01</v>
      </c>
      <c r="K3" s="17">
        <v>1</v>
      </c>
      <c r="L3" s="17">
        <v>1</v>
      </c>
      <c r="M3" s="17">
        <f>AVERAGE(M27:M32)</f>
        <v>1</v>
      </c>
      <c r="P3" s="19" t="s">
        <v>58</v>
      </c>
      <c r="Q3" s="17">
        <v>1.4</v>
      </c>
      <c r="R3" s="17">
        <v>1.02</v>
      </c>
      <c r="S3" s="17">
        <v>1</v>
      </c>
      <c r="T3" s="17">
        <v>1</v>
      </c>
      <c r="U3" s="17">
        <v>1</v>
      </c>
      <c r="V3" s="17">
        <v>1</v>
      </c>
      <c r="Y3" s="19" t="s">
        <v>58</v>
      </c>
      <c r="Z3" s="17">
        <v>1.345</v>
      </c>
      <c r="AA3" s="17">
        <v>1.06</v>
      </c>
      <c r="AB3" s="17">
        <v>1.002</v>
      </c>
      <c r="AC3" s="17">
        <v>1</v>
      </c>
      <c r="AD3" s="17">
        <v>1</v>
      </c>
      <c r="AE3" s="17">
        <v>1</v>
      </c>
    </row>
    <row r="4" spans="2:32" x14ac:dyDescent="0.45">
      <c r="B4" s="18" t="s">
        <v>64</v>
      </c>
      <c r="G4" s="19" t="s">
        <v>23</v>
      </c>
      <c r="H4" s="21">
        <v>5190</v>
      </c>
      <c r="P4" s="19" t="s">
        <v>23</v>
      </c>
      <c r="Q4" s="21">
        <v>2332</v>
      </c>
      <c r="Y4" s="19" t="s">
        <v>23</v>
      </c>
      <c r="Z4" s="21">
        <v>55</v>
      </c>
    </row>
    <row r="5" spans="2:32" x14ac:dyDescent="0.45">
      <c r="B5" s="15" t="s">
        <v>27</v>
      </c>
      <c r="C5" s="14" t="s">
        <v>28</v>
      </c>
      <c r="D5" s="14" t="s">
        <v>29</v>
      </c>
      <c r="E5" s="14" t="s">
        <v>30</v>
      </c>
    </row>
    <row r="6" spans="2:32" x14ac:dyDescent="0.45">
      <c r="B6" s="15" t="s">
        <v>28</v>
      </c>
      <c r="C6" s="12">
        <v>1</v>
      </c>
      <c r="D6" s="12">
        <f>SUMPRODUCT(H8:M13,Q8:V13)/((SUMSQ(H8:M13)*SUMSQ(Q8:V13))^0.5)</f>
        <v>-0.21125180082841594</v>
      </c>
      <c r="E6" s="12">
        <f>SUMPRODUCT(H8:M13,Z8:AE13)/((SUMSQ(H8:M13)*SUMSQ(Z8:AE13))^0.5)</f>
        <v>-3.1323579604499364E-2</v>
      </c>
      <c r="G6" s="19" t="s">
        <v>19</v>
      </c>
      <c r="H6" s="15" t="s">
        <v>10</v>
      </c>
      <c r="P6" s="19" t="s">
        <v>19</v>
      </c>
      <c r="Q6" s="15" t="s">
        <v>10</v>
      </c>
      <c r="Y6" s="19" t="s">
        <v>19</v>
      </c>
      <c r="Z6" s="15" t="s">
        <v>10</v>
      </c>
    </row>
    <row r="7" spans="2:32" x14ac:dyDescent="0.45">
      <c r="B7" s="15" t="s">
        <v>29</v>
      </c>
      <c r="C7" s="12"/>
      <c r="D7" s="12">
        <v>1</v>
      </c>
      <c r="E7" s="12">
        <f>SUMPRODUCT(Q8:V13,Z8:AE13)/((SUMSQ(Q8:V13)*SUMSQ(Z8:AE13))^0.5)</f>
        <v>0.39819789320583943</v>
      </c>
      <c r="G7" s="20" t="s">
        <v>16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P7" s="20" t="s">
        <v>16</v>
      </c>
      <c r="Q7" s="14">
        <v>1</v>
      </c>
      <c r="R7" s="14">
        <v>2</v>
      </c>
      <c r="S7" s="14">
        <v>3</v>
      </c>
      <c r="T7" s="14">
        <v>4</v>
      </c>
      <c r="U7" s="14">
        <v>5</v>
      </c>
      <c r="V7" s="14">
        <v>6</v>
      </c>
      <c r="W7" s="14">
        <v>7</v>
      </c>
      <c r="Y7" s="20" t="s">
        <v>16</v>
      </c>
      <c r="Z7" s="14">
        <v>1</v>
      </c>
      <c r="AA7" s="14">
        <v>2</v>
      </c>
      <c r="AB7" s="14">
        <v>3</v>
      </c>
      <c r="AC7" s="14">
        <v>4</v>
      </c>
      <c r="AD7" s="14">
        <v>5</v>
      </c>
      <c r="AE7" s="14">
        <v>6</v>
      </c>
      <c r="AF7" s="14">
        <v>7</v>
      </c>
    </row>
    <row r="8" spans="2:32" x14ac:dyDescent="0.45">
      <c r="B8" s="15" t="s">
        <v>30</v>
      </c>
      <c r="C8" s="12"/>
      <c r="D8" s="12"/>
      <c r="E8" s="12">
        <v>1</v>
      </c>
      <c r="G8" s="14">
        <v>2011</v>
      </c>
      <c r="H8" s="13">
        <f t="shared" ref="H8:M8" si="0">I17-H17*H$3</f>
        <v>2.2799999999999727</v>
      </c>
      <c r="I8" s="13">
        <f t="shared" si="0"/>
        <v>-114.89999999999998</v>
      </c>
      <c r="J8" s="13">
        <f t="shared" si="0"/>
        <v>13.57000000000005</v>
      </c>
      <c r="K8" s="13">
        <f t="shared" si="0"/>
        <v>0</v>
      </c>
      <c r="L8" s="13">
        <f t="shared" si="0"/>
        <v>2</v>
      </c>
      <c r="M8" s="13">
        <f t="shared" si="0"/>
        <v>0</v>
      </c>
      <c r="P8" s="14">
        <v>2011</v>
      </c>
      <c r="Q8" s="13">
        <f t="shared" ref="Q8:V8" si="1">R17-Q17*Q$3</f>
        <v>150.20000000000005</v>
      </c>
      <c r="R8" s="13">
        <f t="shared" si="1"/>
        <v>2.8599999999999</v>
      </c>
      <c r="S8" s="13">
        <f t="shared" si="1"/>
        <v>3</v>
      </c>
      <c r="T8" s="13">
        <f t="shared" si="1"/>
        <v>3</v>
      </c>
      <c r="U8" s="13">
        <f t="shared" si="1"/>
        <v>0</v>
      </c>
      <c r="V8" s="13">
        <f t="shared" si="1"/>
        <v>0</v>
      </c>
      <c r="Y8" s="14">
        <v>2011</v>
      </c>
      <c r="Z8" s="13">
        <f t="shared" ref="Z8:AE8" si="2">AA17-Z17*Z$3</f>
        <v>18.615000000000002</v>
      </c>
      <c r="AA8" s="13">
        <f t="shared" si="2"/>
        <v>-1.7800000000000011</v>
      </c>
      <c r="AB8" s="13">
        <f t="shared" si="2"/>
        <v>-0.12999999999999545</v>
      </c>
      <c r="AC8" s="13">
        <f t="shared" si="2"/>
        <v>0</v>
      </c>
      <c r="AD8" s="13">
        <f t="shared" si="2"/>
        <v>0</v>
      </c>
      <c r="AE8" s="13">
        <f t="shared" si="2"/>
        <v>0</v>
      </c>
    </row>
    <row r="9" spans="2:32" x14ac:dyDescent="0.45">
      <c r="G9" s="14">
        <v>2012</v>
      </c>
      <c r="H9" s="13">
        <f>I18-H18*H$3</f>
        <v>-257.95000000000005</v>
      </c>
      <c r="I9" s="13">
        <f>J18-I18*I$3</f>
        <v>273.80000000000007</v>
      </c>
      <c r="J9" s="13">
        <f>K18-J18*J$3</f>
        <v>-0.27999999999997272</v>
      </c>
      <c r="K9" s="13">
        <f>L18-K18*K$3</f>
        <v>2</v>
      </c>
      <c r="L9" s="13">
        <f>M18-L18*L$3</f>
        <v>0</v>
      </c>
      <c r="M9" s="13"/>
      <c r="P9" s="14">
        <v>2012</v>
      </c>
      <c r="Q9" s="13">
        <f>R18-Q18*Q$3</f>
        <v>71</v>
      </c>
      <c r="R9" s="13">
        <f>S18-R18*R$3</f>
        <v>-13.699999999999818</v>
      </c>
      <c r="S9" s="13">
        <f>T18-S18*S$3</f>
        <v>0</v>
      </c>
      <c r="T9" s="13">
        <f>U18-T18*T$3</f>
        <v>0</v>
      </c>
      <c r="U9" s="13">
        <f>V18-U18*U$3</f>
        <v>0</v>
      </c>
      <c r="V9" s="13"/>
      <c r="Y9" s="14">
        <v>2012</v>
      </c>
      <c r="Z9" s="13">
        <f>AA18-Z18*Z$3</f>
        <v>-17.325000000000003</v>
      </c>
      <c r="AA9" s="13">
        <f>AB18-AA18*AA$3</f>
        <v>15.179999999999993</v>
      </c>
      <c r="AB9" s="13">
        <f>AC18-AB18*AB$3</f>
        <v>-0.23600000000000421</v>
      </c>
      <c r="AC9" s="13">
        <f>AD18-AC18*AC$3</f>
        <v>0</v>
      </c>
      <c r="AD9" s="13">
        <f>AE18-AD18*AD$3</f>
        <v>0</v>
      </c>
      <c r="AE9" s="13"/>
    </row>
    <row r="10" spans="2:32" x14ac:dyDescent="0.45">
      <c r="B10" s="18" t="s">
        <v>24</v>
      </c>
      <c r="G10" s="14">
        <v>2013</v>
      </c>
      <c r="H10" s="13">
        <f>I19-H19*H$3</f>
        <v>145.34000000000003</v>
      </c>
      <c r="I10" s="13">
        <f>J19-I19*I$3</f>
        <v>-307.20000000000005</v>
      </c>
      <c r="J10" s="13">
        <f>K19-J19*J$3</f>
        <v>-13.180000000000064</v>
      </c>
      <c r="K10" s="13">
        <f>L19-K19*K$3</f>
        <v>0</v>
      </c>
      <c r="L10" s="13"/>
      <c r="M10" s="13"/>
      <c r="P10" s="14">
        <v>2013</v>
      </c>
      <c r="Q10" s="13">
        <f>R19-Q19*Q$3</f>
        <v>25.400000000000091</v>
      </c>
      <c r="R10" s="13">
        <f>S19-R19*R$3</f>
        <v>-39.440000000000055</v>
      </c>
      <c r="S10" s="13">
        <f>T19-S19*S$3</f>
        <v>9</v>
      </c>
      <c r="T10" s="13">
        <f>U19-T19*T$3</f>
        <v>18</v>
      </c>
      <c r="U10" s="13"/>
      <c r="V10" s="13"/>
      <c r="Y10" s="14">
        <v>2013</v>
      </c>
      <c r="Z10" s="13">
        <f>AA19-Z19*Z$3</f>
        <v>-51.375</v>
      </c>
      <c r="AA10" s="13">
        <f>AB19-AA19*AA$3</f>
        <v>-11.04000000000002</v>
      </c>
      <c r="AB10" s="13">
        <f>AC19-AB19*AB$3</f>
        <v>-0.367999999999995</v>
      </c>
      <c r="AC10" s="13">
        <f>AD19-AC19*AC$3</f>
        <v>0</v>
      </c>
      <c r="AD10" s="13"/>
      <c r="AE10" s="13"/>
    </row>
    <row r="11" spans="2:32" x14ac:dyDescent="0.45">
      <c r="B11" s="15" t="s">
        <v>27</v>
      </c>
      <c r="C11" s="14" t="s">
        <v>28</v>
      </c>
      <c r="D11" s="14" t="s">
        <v>29</v>
      </c>
      <c r="E11" s="14" t="s">
        <v>30</v>
      </c>
      <c r="G11" s="14">
        <v>2014</v>
      </c>
      <c r="H11" s="13">
        <f>I20-H20*H$3</f>
        <v>-48.950000000000045</v>
      </c>
      <c r="I11" s="13">
        <f>J20-I20*I$3</f>
        <v>622.5</v>
      </c>
      <c r="J11" s="13">
        <f>K20-J20*J$3</f>
        <v>-15.319999999999936</v>
      </c>
      <c r="K11" s="13"/>
      <c r="L11" s="13"/>
      <c r="M11" s="13"/>
      <c r="P11" s="14">
        <v>2014</v>
      </c>
      <c r="Q11" s="13">
        <f>R20-Q20*Q$3</f>
        <v>-383.19999999999982</v>
      </c>
      <c r="R11" s="13">
        <f>S20-R20*R$3</f>
        <v>1.0599999999994907</v>
      </c>
      <c r="S11" s="13">
        <f>T20-S20*S$3</f>
        <v>24</v>
      </c>
      <c r="T11" s="13"/>
      <c r="U11" s="13"/>
      <c r="V11" s="13"/>
      <c r="Y11" s="14">
        <v>2014</v>
      </c>
      <c r="Z11" s="13">
        <f>AA20-Z20*Z$3</f>
        <v>-30.36</v>
      </c>
      <c r="AA11" s="13">
        <f>AB20-AA20*AA$3</f>
        <v>-5.2800000000000011</v>
      </c>
      <c r="AB11" s="13">
        <f>AC20-AB20*AB$3</f>
        <v>-0.17600000000000193</v>
      </c>
      <c r="AC11" s="13"/>
      <c r="AD11" s="13"/>
      <c r="AE11" s="13"/>
    </row>
    <row r="12" spans="2:32" x14ac:dyDescent="0.45">
      <c r="B12" s="15" t="s">
        <v>28</v>
      </c>
      <c r="C12" s="12"/>
      <c r="D12" s="12">
        <f>ABS(D6*SQRT($E$2-2)/SQRT(1-D6^2))</f>
        <v>0.94208656858544404</v>
      </c>
      <c r="E12" s="12">
        <f>ABS(E6*SQRT($E$2-2)/SQRT(1-E6^2))</f>
        <v>0.13660334981715852</v>
      </c>
      <c r="G12" s="14">
        <v>2015</v>
      </c>
      <c r="H12" s="13">
        <f>I21-H21*H$3</f>
        <v>152.52999999999997</v>
      </c>
      <c r="I12" s="13">
        <f>J21-I21*I$3</f>
        <v>-964.19999999999982</v>
      </c>
      <c r="J12" s="13"/>
      <c r="K12" s="13"/>
      <c r="L12" s="13"/>
      <c r="M12" s="13"/>
      <c r="P12" s="14">
        <v>2015</v>
      </c>
      <c r="Q12" s="13">
        <f>R21-Q21*Q$3</f>
        <v>-100.59999999999945</v>
      </c>
      <c r="R12" s="13">
        <f>S21-R21*R$3</f>
        <v>13.119999999999891</v>
      </c>
      <c r="S12" s="13"/>
      <c r="T12" s="13"/>
      <c r="U12" s="13"/>
      <c r="V12" s="13"/>
      <c r="Y12" s="14">
        <v>2015</v>
      </c>
      <c r="Z12" s="13">
        <f>AA21-Z21*Z$3</f>
        <v>2.0949999999999989</v>
      </c>
      <c r="AA12" s="13">
        <f>AB21-AA21*AA$3</f>
        <v>3.9200000000000017</v>
      </c>
      <c r="AB12" s="13"/>
      <c r="AC12" s="13"/>
      <c r="AD12" s="13"/>
      <c r="AE12" s="13"/>
    </row>
    <row r="13" spans="2:32" x14ac:dyDescent="0.45">
      <c r="B13" s="15" t="s">
        <v>29</v>
      </c>
      <c r="C13" s="12"/>
      <c r="D13" s="12"/>
      <c r="E13" s="12">
        <f>ABS(E7*SQRT($E$2-2)/SQRT(1-E7^2))</f>
        <v>1.8921893109326426</v>
      </c>
      <c r="G13" s="14">
        <v>2016</v>
      </c>
      <c r="H13" s="13">
        <f>I22-H22*H$3</f>
        <v>-921.08999999999992</v>
      </c>
      <c r="I13" s="13"/>
      <c r="J13" s="13"/>
      <c r="K13" s="13"/>
      <c r="L13" s="13"/>
      <c r="M13" s="13"/>
      <c r="P13" s="14">
        <v>2016</v>
      </c>
      <c r="Q13" s="13">
        <f>R22-Q22*Q$3</f>
        <v>148.40000000000055</v>
      </c>
      <c r="R13" s="13"/>
      <c r="S13" s="13"/>
      <c r="T13" s="13"/>
      <c r="U13" s="13"/>
      <c r="V13" s="13"/>
      <c r="Y13" s="14">
        <v>2016</v>
      </c>
      <c r="Z13" s="13">
        <f>AA22-Z22*Z$3</f>
        <v>3.1300000000000026</v>
      </c>
      <c r="AA13" s="13"/>
      <c r="AB13" s="13"/>
      <c r="AC13" s="13"/>
      <c r="AD13" s="13"/>
      <c r="AE13" s="13"/>
    </row>
    <row r="14" spans="2:32" x14ac:dyDescent="0.45">
      <c r="B14" s="15" t="s">
        <v>30</v>
      </c>
      <c r="C14" s="12"/>
      <c r="D14" s="12"/>
      <c r="E14" s="12"/>
    </row>
    <row r="15" spans="2:32" x14ac:dyDescent="0.45">
      <c r="G15" s="19" t="s">
        <v>18</v>
      </c>
      <c r="H15" s="15" t="s">
        <v>10</v>
      </c>
      <c r="P15" s="19" t="s">
        <v>18</v>
      </c>
      <c r="Q15" s="15" t="s">
        <v>10</v>
      </c>
      <c r="Y15" s="19" t="s">
        <v>18</v>
      </c>
      <c r="Z15" s="15" t="s">
        <v>10</v>
      </c>
    </row>
    <row r="16" spans="2:32" x14ac:dyDescent="0.45">
      <c r="B16" s="18" t="s">
        <v>25</v>
      </c>
      <c r="G16" s="20" t="s">
        <v>16</v>
      </c>
      <c r="H16" s="14">
        <v>1</v>
      </c>
      <c r="I16" s="14">
        <v>2</v>
      </c>
      <c r="J16" s="14">
        <v>3</v>
      </c>
      <c r="K16" s="14">
        <v>4</v>
      </c>
      <c r="L16" s="14">
        <v>5</v>
      </c>
      <c r="M16" s="14">
        <v>6</v>
      </c>
      <c r="N16" s="14">
        <v>7</v>
      </c>
      <c r="P16" s="20" t="s">
        <v>16</v>
      </c>
      <c r="Q16" s="14">
        <v>1</v>
      </c>
      <c r="R16" s="14">
        <v>2</v>
      </c>
      <c r="S16" s="14">
        <v>3</v>
      </c>
      <c r="T16" s="14">
        <v>4</v>
      </c>
      <c r="U16" s="14">
        <v>5</v>
      </c>
      <c r="V16" s="14">
        <v>6</v>
      </c>
      <c r="W16" s="14">
        <v>7</v>
      </c>
      <c r="Y16" s="20" t="s">
        <v>16</v>
      </c>
      <c r="Z16" s="14">
        <v>1</v>
      </c>
      <c r="AA16" s="14">
        <v>2</v>
      </c>
      <c r="AB16" s="14">
        <v>3</v>
      </c>
      <c r="AC16" s="14">
        <v>4</v>
      </c>
      <c r="AD16" s="14">
        <v>5</v>
      </c>
      <c r="AE16" s="14">
        <v>6</v>
      </c>
      <c r="AF16" s="14">
        <v>7</v>
      </c>
    </row>
    <row r="17" spans="2:32" x14ac:dyDescent="0.45">
      <c r="B17" s="15" t="s">
        <v>27</v>
      </c>
      <c r="C17" s="14" t="s">
        <v>28</v>
      </c>
      <c r="D17" s="14" t="s">
        <v>29</v>
      </c>
      <c r="E17" s="14" t="s">
        <v>30</v>
      </c>
      <c r="G17" s="14">
        <v>2011</v>
      </c>
      <c r="H17" s="13">
        <v>56</v>
      </c>
      <c r="I17" s="13">
        <v>387</v>
      </c>
      <c r="J17" s="13">
        <v>543</v>
      </c>
      <c r="K17" s="13">
        <v>562</v>
      </c>
      <c r="L17" s="13">
        <v>562</v>
      </c>
      <c r="M17" s="13">
        <v>564</v>
      </c>
      <c r="N17" s="13">
        <v>564</v>
      </c>
      <c r="P17" s="14">
        <v>2011</v>
      </c>
      <c r="Q17" s="13">
        <v>862</v>
      </c>
      <c r="R17" s="13">
        <v>1357</v>
      </c>
      <c r="S17" s="13">
        <v>1387</v>
      </c>
      <c r="T17" s="13">
        <v>1390</v>
      </c>
      <c r="U17" s="13">
        <v>1393</v>
      </c>
      <c r="V17" s="13">
        <v>1393</v>
      </c>
      <c r="W17" s="13">
        <v>1393</v>
      </c>
      <c r="Y17" s="14">
        <v>2011</v>
      </c>
      <c r="Z17" s="13">
        <v>33</v>
      </c>
      <c r="AA17" s="13">
        <v>63</v>
      </c>
      <c r="AB17" s="13">
        <v>65</v>
      </c>
      <c r="AC17" s="13">
        <v>65</v>
      </c>
      <c r="AD17" s="13">
        <v>65</v>
      </c>
      <c r="AE17" s="13">
        <v>65</v>
      </c>
      <c r="AF17" s="13">
        <v>65</v>
      </c>
    </row>
    <row r="18" spans="2:32" x14ac:dyDescent="0.45">
      <c r="B18" s="15" t="s">
        <v>28</v>
      </c>
      <c r="C18" s="14"/>
      <c r="D18" s="22">
        <f>1-TDIST(D12,$E$2-2,2)</f>
        <v>0.64202636003223068</v>
      </c>
      <c r="E18" s="22">
        <f>1-TDIST(E12,$E$2-2,2)</f>
        <v>0.10721860141966411</v>
      </c>
      <c r="G18" s="14">
        <v>2012</v>
      </c>
      <c r="H18" s="13">
        <v>85</v>
      </c>
      <c r="I18" s="13">
        <v>326</v>
      </c>
      <c r="J18" s="13">
        <v>828</v>
      </c>
      <c r="K18" s="13">
        <v>836</v>
      </c>
      <c r="L18" s="13">
        <v>838</v>
      </c>
      <c r="M18" s="13">
        <v>838</v>
      </c>
      <c r="N18" s="13"/>
      <c r="P18" s="14">
        <v>2012</v>
      </c>
      <c r="Q18" s="13">
        <v>1510</v>
      </c>
      <c r="R18" s="13">
        <v>2185</v>
      </c>
      <c r="S18" s="13">
        <v>2215</v>
      </c>
      <c r="T18" s="13">
        <v>2215</v>
      </c>
      <c r="U18" s="13">
        <v>2215</v>
      </c>
      <c r="V18" s="13">
        <v>2215</v>
      </c>
      <c r="W18" s="13"/>
      <c r="Y18" s="14">
        <v>2012</v>
      </c>
      <c r="Z18" s="13">
        <v>85</v>
      </c>
      <c r="AA18" s="13">
        <v>97</v>
      </c>
      <c r="AB18" s="13">
        <v>118</v>
      </c>
      <c r="AC18" s="13">
        <v>118</v>
      </c>
      <c r="AD18" s="13">
        <v>118</v>
      </c>
      <c r="AE18" s="13">
        <v>118</v>
      </c>
      <c r="AF18" s="13"/>
    </row>
    <row r="19" spans="2:32" x14ac:dyDescent="0.45">
      <c r="B19" s="15" t="s">
        <v>29</v>
      </c>
      <c r="C19" s="14"/>
      <c r="D19" s="14"/>
      <c r="E19" s="22">
        <f>1-TDIST(E13,$E$2-2,2)</f>
        <v>0.92619442603318203</v>
      </c>
      <c r="G19" s="14">
        <v>2013</v>
      </c>
      <c r="H19" s="13">
        <v>118</v>
      </c>
      <c r="I19" s="13">
        <v>956</v>
      </c>
      <c r="J19" s="13">
        <v>1318</v>
      </c>
      <c r="K19" s="13">
        <v>1318</v>
      </c>
      <c r="L19" s="13">
        <v>1318</v>
      </c>
      <c r="M19" s="13"/>
      <c r="N19" s="13"/>
      <c r="P19" s="14">
        <v>2013</v>
      </c>
      <c r="Q19" s="13">
        <v>2569</v>
      </c>
      <c r="R19" s="13">
        <v>3622</v>
      </c>
      <c r="S19" s="13">
        <v>3655</v>
      </c>
      <c r="T19" s="13">
        <v>3664</v>
      </c>
      <c r="U19" s="13">
        <v>3682</v>
      </c>
      <c r="V19" s="13"/>
      <c r="W19" s="13"/>
      <c r="Y19" s="14">
        <v>2013</v>
      </c>
      <c r="Z19" s="13">
        <v>175</v>
      </c>
      <c r="AA19" s="13">
        <v>184</v>
      </c>
      <c r="AB19" s="13">
        <v>184</v>
      </c>
      <c r="AC19" s="13">
        <v>184</v>
      </c>
      <c r="AD19" s="13">
        <v>184</v>
      </c>
      <c r="AE19" s="13"/>
      <c r="AF19" s="13"/>
    </row>
    <row r="20" spans="2:32" x14ac:dyDescent="0.45">
      <c r="B20" s="15" t="s">
        <v>30</v>
      </c>
      <c r="C20" s="14"/>
      <c r="D20" s="14"/>
      <c r="E20" s="14"/>
      <c r="G20" s="14">
        <v>2014</v>
      </c>
      <c r="H20" s="13">
        <v>85</v>
      </c>
      <c r="I20" s="13">
        <v>535</v>
      </c>
      <c r="J20" s="13">
        <v>1532</v>
      </c>
      <c r="K20" s="13">
        <v>1532</v>
      </c>
      <c r="L20" s="13"/>
      <c r="M20" s="13"/>
      <c r="N20" s="13"/>
      <c r="P20" s="14">
        <v>2014</v>
      </c>
      <c r="Q20" s="13">
        <v>3343</v>
      </c>
      <c r="R20" s="13">
        <v>4297</v>
      </c>
      <c r="S20" s="13">
        <v>4384</v>
      </c>
      <c r="T20" s="13">
        <v>4408</v>
      </c>
      <c r="U20" s="13"/>
      <c r="V20" s="13"/>
      <c r="W20" s="13"/>
      <c r="Y20" s="14">
        <v>2014</v>
      </c>
      <c r="Z20" s="13">
        <v>88</v>
      </c>
      <c r="AA20" s="13">
        <v>88</v>
      </c>
      <c r="AB20" s="13">
        <v>88</v>
      </c>
      <c r="AC20" s="13">
        <v>88</v>
      </c>
      <c r="AD20" s="13"/>
      <c r="AE20" s="13"/>
      <c r="AF20" s="13"/>
    </row>
    <row r="21" spans="2:32" x14ac:dyDescent="0.45">
      <c r="G21" s="14">
        <v>2015</v>
      </c>
      <c r="H21" s="13">
        <v>181</v>
      </c>
      <c r="I21" s="13">
        <v>1396</v>
      </c>
      <c r="J21" s="13">
        <v>1409</v>
      </c>
      <c r="K21" s="13"/>
      <c r="L21" s="13"/>
      <c r="M21" s="13"/>
      <c r="N21" s="13"/>
      <c r="P21" s="14">
        <v>2015</v>
      </c>
      <c r="Q21" s="13">
        <v>3889</v>
      </c>
      <c r="R21" s="13">
        <v>5344</v>
      </c>
      <c r="S21" s="13">
        <v>5464</v>
      </c>
      <c r="T21" s="13"/>
      <c r="U21" s="13"/>
      <c r="V21" s="13"/>
      <c r="W21" s="13"/>
      <c r="Y21" s="14">
        <v>2015</v>
      </c>
      <c r="Z21" s="13">
        <v>49</v>
      </c>
      <c r="AA21" s="13">
        <v>68</v>
      </c>
      <c r="AB21" s="13">
        <v>76</v>
      </c>
      <c r="AC21" s="13"/>
      <c r="AD21" s="13"/>
      <c r="AE21" s="13"/>
      <c r="AF21" s="13"/>
    </row>
    <row r="22" spans="2:32" x14ac:dyDescent="0.45">
      <c r="B22" s="18" t="s">
        <v>31</v>
      </c>
      <c r="G22" s="14">
        <v>2016</v>
      </c>
      <c r="H22" s="13">
        <v>207</v>
      </c>
      <c r="I22" s="13">
        <v>501</v>
      </c>
      <c r="J22" s="13"/>
      <c r="K22" s="13"/>
      <c r="L22" s="13"/>
      <c r="M22" s="13"/>
      <c r="N22" s="13"/>
      <c r="P22" s="14">
        <v>2016</v>
      </c>
      <c r="Q22" s="13">
        <v>4504</v>
      </c>
      <c r="R22" s="13">
        <v>6454</v>
      </c>
      <c r="S22" s="13"/>
      <c r="T22" s="13"/>
      <c r="U22" s="13"/>
      <c r="V22" s="13"/>
      <c r="W22" s="13"/>
      <c r="Y22" s="14">
        <v>2016</v>
      </c>
      <c r="Z22" s="13">
        <v>46</v>
      </c>
      <c r="AA22" s="13">
        <v>65</v>
      </c>
      <c r="AB22" s="13"/>
      <c r="AC22" s="13"/>
      <c r="AD22" s="13"/>
      <c r="AE22" s="13"/>
      <c r="AF22" s="13"/>
    </row>
    <row r="23" spans="2:32" x14ac:dyDescent="0.45">
      <c r="B23" s="15" t="s">
        <v>27</v>
      </c>
      <c r="C23" s="14" t="s">
        <v>28</v>
      </c>
      <c r="D23" s="14" t="s">
        <v>29</v>
      </c>
      <c r="E23" s="14" t="s">
        <v>30</v>
      </c>
      <c r="G23" s="14">
        <v>2017</v>
      </c>
      <c r="H23" s="13">
        <v>228</v>
      </c>
      <c r="I23" s="13"/>
      <c r="J23" s="13"/>
      <c r="K23" s="13"/>
      <c r="L23" s="13"/>
      <c r="M23" s="13"/>
      <c r="N23" s="13"/>
      <c r="P23" s="14">
        <v>2017</v>
      </c>
      <c r="Q23" s="13">
        <v>5692</v>
      </c>
      <c r="R23" s="13"/>
      <c r="S23" s="13"/>
      <c r="T23" s="13"/>
      <c r="U23" s="13"/>
      <c r="V23" s="13"/>
      <c r="W23" s="13"/>
      <c r="Y23" s="14">
        <v>2017</v>
      </c>
      <c r="Z23" s="13">
        <v>94</v>
      </c>
      <c r="AA23" s="13"/>
      <c r="AB23" s="13"/>
      <c r="AC23" s="13"/>
      <c r="AD23" s="13"/>
      <c r="AE23" s="13"/>
      <c r="AF23" s="13"/>
    </row>
    <row r="24" spans="2:32" x14ac:dyDescent="0.45">
      <c r="B24" s="15" t="s">
        <v>28</v>
      </c>
      <c r="C24" s="12"/>
      <c r="D24" s="23">
        <f>IF(D12&gt;1,D12-1)/D12</f>
        <v>0</v>
      </c>
      <c r="E24" s="23">
        <f>IF(E12&gt;1,E12-1)/E12</f>
        <v>0</v>
      </c>
      <c r="G24" s="14"/>
      <c r="P24" s="14"/>
      <c r="Y24" s="14"/>
    </row>
    <row r="25" spans="2:32" x14ac:dyDescent="0.45">
      <c r="B25" s="15" t="s">
        <v>29</v>
      </c>
      <c r="C25" s="12"/>
      <c r="D25" s="12"/>
      <c r="E25" s="23">
        <f>IF(E13&gt;1,E13-1)/E13</f>
        <v>0.47151165360557434</v>
      </c>
      <c r="G25" s="18" t="s">
        <v>17</v>
      </c>
      <c r="H25" s="15" t="s">
        <v>10</v>
      </c>
      <c r="P25" s="18" t="s">
        <v>17</v>
      </c>
      <c r="Q25" s="15" t="s">
        <v>10</v>
      </c>
      <c r="Y25" s="18" t="s">
        <v>17</v>
      </c>
      <c r="Z25" s="15" t="s">
        <v>10</v>
      </c>
    </row>
    <row r="26" spans="2:32" x14ac:dyDescent="0.45">
      <c r="B26" s="15" t="s">
        <v>30</v>
      </c>
      <c r="C26" s="12"/>
      <c r="D26" s="12"/>
      <c r="E26" s="12"/>
      <c r="G26" s="15" t="s">
        <v>16</v>
      </c>
      <c r="H26" s="14">
        <v>1</v>
      </c>
      <c r="I26" s="14">
        <v>2</v>
      </c>
      <c r="J26" s="14">
        <v>3</v>
      </c>
      <c r="K26" s="14">
        <v>4</v>
      </c>
      <c r="L26" s="14">
        <v>5</v>
      </c>
      <c r="M26" s="14">
        <v>6</v>
      </c>
      <c r="N26" s="14">
        <v>7</v>
      </c>
      <c r="P26" s="15" t="s">
        <v>16</v>
      </c>
      <c r="Q26" s="14">
        <v>1</v>
      </c>
      <c r="R26" s="14">
        <v>2</v>
      </c>
      <c r="S26" s="14">
        <v>3</v>
      </c>
      <c r="T26" s="14">
        <v>4</v>
      </c>
      <c r="U26" s="14">
        <v>5</v>
      </c>
      <c r="V26" s="14">
        <v>6</v>
      </c>
      <c r="W26" s="14">
        <v>7</v>
      </c>
      <c r="Y26" s="15" t="s">
        <v>16</v>
      </c>
      <c r="Z26" s="14">
        <v>1</v>
      </c>
      <c r="AA26" s="14">
        <v>2</v>
      </c>
      <c r="AB26" s="14">
        <v>3</v>
      </c>
      <c r="AC26" s="14">
        <v>4</v>
      </c>
      <c r="AD26" s="14">
        <v>5</v>
      </c>
      <c r="AE26" s="14">
        <v>6</v>
      </c>
      <c r="AF26" s="14">
        <v>7</v>
      </c>
    </row>
    <row r="27" spans="2:32" x14ac:dyDescent="0.45">
      <c r="G27" s="14">
        <v>2011</v>
      </c>
      <c r="H27" s="12">
        <f t="shared" ref="H27:M27" si="3">I17/H17</f>
        <v>6.9107142857142856</v>
      </c>
      <c r="I27" s="12">
        <f t="shared" si="3"/>
        <v>1.4031007751937985</v>
      </c>
      <c r="J27" s="12">
        <f t="shared" si="3"/>
        <v>1.0349907918968693</v>
      </c>
      <c r="K27" s="12">
        <f t="shared" si="3"/>
        <v>1</v>
      </c>
      <c r="L27" s="12">
        <f t="shared" si="3"/>
        <v>1.0035587188612101</v>
      </c>
      <c r="M27" s="12">
        <f t="shared" si="3"/>
        <v>1</v>
      </c>
      <c r="P27" s="14">
        <v>2011</v>
      </c>
      <c r="Q27" s="12">
        <f t="shared" ref="Q27:V27" si="4">R17/Q17</f>
        <v>1.574245939675174</v>
      </c>
      <c r="R27" s="12">
        <f t="shared" si="4"/>
        <v>1.0221075902726602</v>
      </c>
      <c r="S27" s="12">
        <f t="shared" si="4"/>
        <v>1.0021629416005768</v>
      </c>
      <c r="T27" s="12">
        <f t="shared" si="4"/>
        <v>1.002158273381295</v>
      </c>
      <c r="U27" s="12">
        <f t="shared" si="4"/>
        <v>1</v>
      </c>
      <c r="V27" s="12">
        <f t="shared" si="4"/>
        <v>1</v>
      </c>
      <c r="Y27" s="14">
        <v>2011</v>
      </c>
      <c r="Z27" s="12">
        <f t="shared" ref="Z27:AE27" si="5">AA17/Z17</f>
        <v>1.9090909090909092</v>
      </c>
      <c r="AA27" s="12">
        <f t="shared" si="5"/>
        <v>1.0317460317460319</v>
      </c>
      <c r="AB27" s="12">
        <f t="shared" si="5"/>
        <v>1</v>
      </c>
      <c r="AC27" s="12">
        <f t="shared" si="5"/>
        <v>1</v>
      </c>
      <c r="AD27" s="12">
        <f t="shared" si="5"/>
        <v>1</v>
      </c>
      <c r="AE27" s="12">
        <f t="shared" si="5"/>
        <v>1</v>
      </c>
    </row>
    <row r="28" spans="2:32" x14ac:dyDescent="0.45">
      <c r="B28" s="18" t="s">
        <v>65</v>
      </c>
      <c r="G28" s="14">
        <v>2012</v>
      </c>
      <c r="H28" s="12">
        <f>I18/H18</f>
        <v>3.835294117647059</v>
      </c>
      <c r="I28" s="12">
        <f>J18/I18</f>
        <v>2.5398773006134969</v>
      </c>
      <c r="J28" s="12">
        <f>K18/J18</f>
        <v>1.0096618357487923</v>
      </c>
      <c r="K28" s="12">
        <f>L18/K18</f>
        <v>1.0023923444976077</v>
      </c>
      <c r="L28" s="12">
        <f>M18/L18</f>
        <v>1</v>
      </c>
      <c r="M28" s="12"/>
      <c r="P28" s="14">
        <v>2012</v>
      </c>
      <c r="Q28" s="12">
        <f>R18/Q18</f>
        <v>1.4470198675496688</v>
      </c>
      <c r="R28" s="12">
        <f>S18/R18</f>
        <v>1.0137299771167048</v>
      </c>
      <c r="S28" s="12">
        <f>T18/S18</f>
        <v>1</v>
      </c>
      <c r="T28" s="12">
        <f>U18/T18</f>
        <v>1</v>
      </c>
      <c r="U28" s="12">
        <f>V18/U18</f>
        <v>1</v>
      </c>
      <c r="V28" s="12"/>
      <c r="Y28" s="14">
        <v>2012</v>
      </c>
      <c r="Z28" s="12">
        <f>AA18/Z18</f>
        <v>1.1411764705882352</v>
      </c>
      <c r="AA28" s="12">
        <f>AB18/AA18</f>
        <v>1.2164948453608246</v>
      </c>
      <c r="AB28" s="12">
        <f>AC18/AB18</f>
        <v>1</v>
      </c>
      <c r="AC28" s="12">
        <f>AD18/AC18</f>
        <v>1</v>
      </c>
      <c r="AD28" s="12">
        <f>AE18/AD18</f>
        <v>1</v>
      </c>
      <c r="AE28" s="12"/>
    </row>
    <row r="29" spans="2:32" x14ac:dyDescent="0.45">
      <c r="B29" s="15" t="s">
        <v>27</v>
      </c>
      <c r="C29" s="14" t="s">
        <v>28</v>
      </c>
      <c r="D29" s="14" t="s">
        <v>29</v>
      </c>
      <c r="E29" s="14" t="s">
        <v>30</v>
      </c>
      <c r="G29" s="14">
        <v>2013</v>
      </c>
      <c r="H29" s="12">
        <f>I19/H19</f>
        <v>8.101694915254237</v>
      </c>
      <c r="I29" s="12">
        <f>J19/I19</f>
        <v>1.3786610878661087</v>
      </c>
      <c r="J29" s="12">
        <f>K19/J19</f>
        <v>1</v>
      </c>
      <c r="K29" s="12">
        <f>L19/K19</f>
        <v>1</v>
      </c>
      <c r="L29" s="12"/>
      <c r="M29" s="12"/>
      <c r="P29" s="14">
        <v>2013</v>
      </c>
      <c r="Q29" s="12">
        <f>R19/Q19</f>
        <v>1.4098871156091866</v>
      </c>
      <c r="R29" s="12">
        <f>S19/R19</f>
        <v>1.0091109884041967</v>
      </c>
      <c r="S29" s="12">
        <f>T19/S19</f>
        <v>1.0024623803009576</v>
      </c>
      <c r="T29" s="12">
        <f>U19/T19</f>
        <v>1.0049126637554586</v>
      </c>
      <c r="U29" s="12"/>
      <c r="V29" s="12"/>
      <c r="Y29" s="14">
        <v>2013</v>
      </c>
      <c r="Z29" s="12">
        <f>AA19/Z19</f>
        <v>1.0514285714285714</v>
      </c>
      <c r="AA29" s="12">
        <f>AB19/AA19</f>
        <v>1</v>
      </c>
      <c r="AB29" s="12">
        <f>AC19/AB19</f>
        <v>1</v>
      </c>
      <c r="AC29" s="12">
        <f>AD19/AC19</f>
        <v>1</v>
      </c>
      <c r="AD29" s="12"/>
      <c r="AE29" s="12"/>
    </row>
    <row r="30" spans="2:32" x14ac:dyDescent="0.45">
      <c r="B30" s="15" t="s">
        <v>28</v>
      </c>
      <c r="C30" s="12">
        <f>C6</f>
        <v>1</v>
      </c>
      <c r="D30" s="12">
        <f>D6*D24</f>
        <v>0</v>
      </c>
      <c r="E30" s="12">
        <f>E6*E24</f>
        <v>0</v>
      </c>
      <c r="G30" s="14">
        <v>2014</v>
      </c>
      <c r="H30" s="12">
        <f>I20/H20</f>
        <v>6.2941176470588234</v>
      </c>
      <c r="I30" s="12">
        <f>J20/I20</f>
        <v>2.863551401869159</v>
      </c>
      <c r="J30" s="12">
        <f>K20/J20</f>
        <v>1</v>
      </c>
      <c r="K30" s="12"/>
      <c r="L30" s="12"/>
      <c r="M30" s="12"/>
      <c r="P30" s="14">
        <v>2014</v>
      </c>
      <c r="Q30" s="12">
        <f>R20/Q20</f>
        <v>1.285372419982052</v>
      </c>
      <c r="R30" s="12">
        <f>S20/R20</f>
        <v>1.0202466837328368</v>
      </c>
      <c r="S30" s="12">
        <f>T20/S20</f>
        <v>1.0054744525547445</v>
      </c>
      <c r="T30" s="12"/>
      <c r="U30" s="12"/>
      <c r="V30" s="12"/>
      <c r="Y30" s="14">
        <v>2014</v>
      </c>
      <c r="Z30" s="12">
        <f>AA20/Z20</f>
        <v>1</v>
      </c>
      <c r="AA30" s="12">
        <f>AB20/AA20</f>
        <v>1</v>
      </c>
      <c r="AB30" s="12">
        <f>AC20/AB20</f>
        <v>1</v>
      </c>
      <c r="AC30" s="12"/>
      <c r="AD30" s="12"/>
      <c r="AE30" s="12"/>
    </row>
    <row r="31" spans="2:32" x14ac:dyDescent="0.45">
      <c r="B31" s="15" t="s">
        <v>29</v>
      </c>
      <c r="C31" s="12"/>
      <c r="D31" s="12">
        <f>D7</f>
        <v>1</v>
      </c>
      <c r="E31" s="12">
        <f>E7*E25</f>
        <v>0.18775494708774124</v>
      </c>
      <c r="G31" s="14">
        <v>2015</v>
      </c>
      <c r="H31" s="12">
        <f>I21/H21</f>
        <v>7.7127071823204423</v>
      </c>
      <c r="I31" s="12">
        <f>J21/I21</f>
        <v>1.0093123209169055</v>
      </c>
      <c r="J31" s="12"/>
      <c r="K31" s="12"/>
      <c r="L31" s="12"/>
      <c r="M31" s="12"/>
      <c r="P31" s="14">
        <v>2015</v>
      </c>
      <c r="Q31" s="12">
        <f>R21/Q21</f>
        <v>1.3741321676523528</v>
      </c>
      <c r="R31" s="12">
        <f>S21/R21</f>
        <v>1.0224550898203593</v>
      </c>
      <c r="S31" s="12"/>
      <c r="T31" s="12"/>
      <c r="U31" s="12"/>
      <c r="V31" s="12"/>
      <c r="Y31" s="14">
        <v>2015</v>
      </c>
      <c r="Z31" s="12">
        <f>AA21/Z21</f>
        <v>1.3877551020408163</v>
      </c>
      <c r="AA31" s="12">
        <f>AB21/AA21</f>
        <v>1.1176470588235294</v>
      </c>
      <c r="AB31" s="12"/>
      <c r="AC31" s="12"/>
      <c r="AD31" s="12"/>
      <c r="AE31" s="12"/>
    </row>
    <row r="32" spans="2:32" x14ac:dyDescent="0.45">
      <c r="B32" s="15" t="s">
        <v>30</v>
      </c>
      <c r="C32" s="12"/>
      <c r="D32" s="12"/>
      <c r="E32" s="12">
        <f>E8</f>
        <v>1</v>
      </c>
      <c r="G32" s="14">
        <v>2016</v>
      </c>
      <c r="H32" s="12">
        <f>I22/H22</f>
        <v>2.4202898550724639</v>
      </c>
      <c r="I32" s="12"/>
      <c r="J32" s="12"/>
      <c r="K32" s="12"/>
      <c r="L32" s="12"/>
      <c r="M32" s="12"/>
      <c r="P32" s="14">
        <v>2016</v>
      </c>
      <c r="Q32" s="12">
        <f>R22/Q22</f>
        <v>1.4329484902309058</v>
      </c>
      <c r="R32" s="12"/>
      <c r="S32" s="12"/>
      <c r="T32" s="12"/>
      <c r="U32" s="12"/>
      <c r="V32" s="12"/>
      <c r="Y32" s="14">
        <v>2016</v>
      </c>
      <c r="Z32" s="12">
        <f>AA22/Z22</f>
        <v>1.4130434782608696</v>
      </c>
      <c r="AA32" s="12"/>
      <c r="AB32" s="12"/>
      <c r="AC32" s="12"/>
      <c r="AD32" s="12"/>
      <c r="AE32" s="12"/>
    </row>
    <row r="33" spans="2:25" x14ac:dyDescent="0.45">
      <c r="G33" s="14"/>
      <c r="P33" s="14"/>
      <c r="Y33" s="14"/>
    </row>
    <row r="34" spans="2:25" x14ac:dyDescent="0.45">
      <c r="B34" s="18" t="s">
        <v>23</v>
      </c>
    </row>
    <row r="35" spans="2:25" x14ac:dyDescent="0.45">
      <c r="B35" s="15" t="s">
        <v>34</v>
      </c>
      <c r="E35" s="16">
        <f>SQRT(SUMSQ(H4,Q4,Z4)+SUMPRODUCT(H4,Q4,D30)+SUMPRODUCT(H4,Z4,E30)+SUMPRODUCT(Q4,Z4,E31))</f>
        <v>5692.2254390979169</v>
      </c>
    </row>
    <row r="36" spans="2:25" x14ac:dyDescent="0.45">
      <c r="B36" s="15" t="s">
        <v>32</v>
      </c>
      <c r="E36" s="16">
        <f>SQRT(SUMSQ(H4,Q4,Z4)+SUMPRODUCT(H4,Q4,D6)+SUMPRODUCT(H4,Z4,E6)+SUMPRODUCT(Q4,Z4,E7))</f>
        <v>5464.6759373648219</v>
      </c>
    </row>
    <row r="37" spans="2:25" x14ac:dyDescent="0.45">
      <c r="B37" s="15" t="s">
        <v>33</v>
      </c>
      <c r="E37" s="16">
        <f>SUM(H4,Q4,Z4)</f>
        <v>7577</v>
      </c>
    </row>
    <row r="38" spans="2:25" x14ac:dyDescent="0.45"/>
  </sheetData>
  <conditionalFormatting sqref="H8:M13">
    <cfRule type="cellIs" dxfId="6" priority="3" operator="greaterThan">
      <formula>0</formula>
    </cfRule>
  </conditionalFormatting>
  <conditionalFormatting sqref="Q8:V13">
    <cfRule type="cellIs" dxfId="5" priority="2" operator="greaterThan">
      <formula>0</formula>
    </cfRule>
  </conditionalFormatting>
  <conditionalFormatting sqref="Z8:AE13">
    <cfRule type="cellIs" dxfId="4" priority="1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DD9A-3E2A-4DC4-9F58-48BFD0E64895}">
  <sheetPr codeName="Sheet2"/>
  <dimension ref="A1:S56"/>
  <sheetViews>
    <sheetView zoomScale="80" zoomScaleNormal="80" workbookViewId="0"/>
  </sheetViews>
  <sheetFormatPr defaultColWidth="0" defaultRowHeight="14.25" zeroHeight="1" x14ac:dyDescent="0.45"/>
  <cols>
    <col min="1" max="1" width="3.59765625" customWidth="1"/>
    <col min="2" max="2" width="30.6640625" bestFit="1" customWidth="1"/>
    <col min="3" max="9" width="6.59765625" customWidth="1"/>
    <col min="10" max="10" width="3.59765625" customWidth="1"/>
    <col min="11" max="11" width="30.6640625" bestFit="1" customWidth="1"/>
    <col min="12" max="18" width="6.59765625" customWidth="1"/>
    <col min="19" max="19" width="3.59765625" customWidth="1"/>
    <col min="20" max="16384" width="9.06640625" hidden="1"/>
  </cols>
  <sheetData>
    <row r="1" spans="2:18" x14ac:dyDescent="0.45"/>
    <row r="2" spans="2:18" x14ac:dyDescent="0.45">
      <c r="B2" s="7" t="s">
        <v>35</v>
      </c>
      <c r="K2" s="7" t="s">
        <v>36</v>
      </c>
    </row>
    <row r="3" spans="2:18" x14ac:dyDescent="0.45">
      <c r="B3" t="s">
        <v>10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K3" t="s">
        <v>10</v>
      </c>
      <c r="M3" s="1">
        <v>1</v>
      </c>
      <c r="N3" s="1">
        <v>2</v>
      </c>
      <c r="O3" s="1">
        <v>3</v>
      </c>
      <c r="P3" s="1">
        <v>4</v>
      </c>
      <c r="Q3" s="1">
        <v>5</v>
      </c>
      <c r="R3" s="1">
        <v>6</v>
      </c>
    </row>
    <row r="4" spans="2:18" x14ac:dyDescent="0.45">
      <c r="B4" t="s">
        <v>59</v>
      </c>
      <c r="D4" s="6">
        <v>1.1499999999999999</v>
      </c>
      <c r="E4" s="6">
        <v>1.1000000000000001</v>
      </c>
      <c r="F4" s="6">
        <v>1.02</v>
      </c>
      <c r="G4" s="6">
        <v>1.02</v>
      </c>
      <c r="H4" s="6">
        <v>1.03</v>
      </c>
      <c r="I4" s="6">
        <v>1.01</v>
      </c>
      <c r="K4" t="s">
        <v>59</v>
      </c>
      <c r="M4" s="6">
        <v>6</v>
      </c>
      <c r="N4" s="6">
        <v>2</v>
      </c>
      <c r="O4" s="6">
        <v>1.1000000000000001</v>
      </c>
      <c r="P4" s="6">
        <v>1.05</v>
      </c>
      <c r="Q4" s="6">
        <v>1.02</v>
      </c>
      <c r="R4" s="6">
        <v>1.01</v>
      </c>
    </row>
    <row r="5" spans="2:18" x14ac:dyDescent="0.45">
      <c r="B5" t="s">
        <v>60</v>
      </c>
      <c r="D5" s="6">
        <f t="shared" ref="D5:I5" si="0">LN(D4)</f>
        <v>0.13976194237515863</v>
      </c>
      <c r="E5" s="6">
        <f t="shared" si="0"/>
        <v>9.5310179804324935E-2</v>
      </c>
      <c r="F5" s="6">
        <f t="shared" si="0"/>
        <v>1.980262729617973E-2</v>
      </c>
      <c r="G5" s="6">
        <f t="shared" si="0"/>
        <v>1.980262729617973E-2</v>
      </c>
      <c r="H5" s="6">
        <f t="shared" si="0"/>
        <v>2.9558802241544429E-2</v>
      </c>
      <c r="I5" s="6">
        <f t="shared" si="0"/>
        <v>9.950330853168092E-3</v>
      </c>
      <c r="K5" t="s">
        <v>60</v>
      </c>
      <c r="M5" s="6">
        <f t="shared" ref="M5:R5" si="1">LN(M4)</f>
        <v>1.791759469228055</v>
      </c>
      <c r="N5" s="6">
        <f t="shared" si="1"/>
        <v>0.69314718055994529</v>
      </c>
      <c r="O5" s="6">
        <f t="shared" si="1"/>
        <v>9.5310179804324935E-2</v>
      </c>
      <c r="P5" s="6">
        <f t="shared" si="1"/>
        <v>4.8790164169432049E-2</v>
      </c>
      <c r="Q5" s="6">
        <f t="shared" si="1"/>
        <v>1.980262729617973E-2</v>
      </c>
      <c r="R5" s="6">
        <f t="shared" si="1"/>
        <v>9.950330853168092E-3</v>
      </c>
    </row>
    <row r="6" spans="2:18" x14ac:dyDescent="0.45">
      <c r="D6" s="6"/>
      <c r="E6" s="6"/>
      <c r="F6" s="6"/>
      <c r="G6" s="6"/>
      <c r="H6" s="6"/>
      <c r="I6" s="6"/>
      <c r="M6" s="6"/>
      <c r="N6" s="6"/>
      <c r="O6" s="6"/>
      <c r="P6" s="6"/>
      <c r="Q6" s="6"/>
      <c r="R6" s="6"/>
    </row>
    <row r="7" spans="2:18" x14ac:dyDescent="0.45">
      <c r="B7" s="7" t="s">
        <v>11</v>
      </c>
      <c r="K7" s="7" t="s">
        <v>11</v>
      </c>
    </row>
    <row r="8" spans="2:18" x14ac:dyDescent="0.45">
      <c r="B8" t="s">
        <v>61</v>
      </c>
      <c r="E8" s="6">
        <f>E5/D5</f>
        <v>0.68194658849607848</v>
      </c>
      <c r="F8" s="6">
        <f>F5/E5</f>
        <v>0.20777032775339635</v>
      </c>
      <c r="G8" s="6">
        <f>G5/F5</f>
        <v>1</v>
      </c>
      <c r="H8" s="6">
        <f>H5/G5</f>
        <v>1.4926707350214501</v>
      </c>
      <c r="I8" s="6">
        <f>I5/H5</f>
        <v>0.33662835090060111</v>
      </c>
      <c r="K8" t="s">
        <v>61</v>
      </c>
      <c r="N8" s="6">
        <f>N5/M5</f>
        <v>0.38685280723454157</v>
      </c>
      <c r="O8" s="6">
        <f>O5/N5</f>
        <v>0.13750352374993502</v>
      </c>
      <c r="P8" s="6">
        <f>P5/O5</f>
        <v>0.5119092658265878</v>
      </c>
      <c r="Q8" s="6">
        <f>Q5/P5</f>
        <v>0.4058733483128234</v>
      </c>
      <c r="R8" s="6">
        <f>R5/Q5</f>
        <v>0.5024752879678589</v>
      </c>
    </row>
    <row r="9" spans="2:18" x14ac:dyDescent="0.45">
      <c r="B9" t="s">
        <v>62</v>
      </c>
      <c r="C9" s="6">
        <f>MEDIAN(E8:I8)</f>
        <v>0.68194658849607848</v>
      </c>
      <c r="F9" s="6"/>
      <c r="G9" s="6"/>
      <c r="H9" s="6"/>
      <c r="I9" s="6"/>
      <c r="K9" t="s">
        <v>62</v>
      </c>
      <c r="L9" s="6">
        <f>MEDIAN(N8:R8)</f>
        <v>0.4058733483128234</v>
      </c>
      <c r="O9" s="6"/>
      <c r="P9" s="6"/>
      <c r="Q9" s="6"/>
      <c r="R9" s="6"/>
    </row>
    <row r="10" spans="2:18" x14ac:dyDescent="0.45">
      <c r="B10" t="s">
        <v>12</v>
      </c>
      <c r="E10" s="4">
        <f>$I$3-E3+1</f>
        <v>5</v>
      </c>
      <c r="F10" s="4">
        <f>$I$3-F3+1</f>
        <v>4</v>
      </c>
      <c r="G10" s="4">
        <f>$I$3-G3+1</f>
        <v>3</v>
      </c>
      <c r="H10" s="4">
        <f>$I$3-H3+1</f>
        <v>2</v>
      </c>
      <c r="I10" s="4">
        <f>$I$3-I3+1</f>
        <v>1</v>
      </c>
      <c r="K10" t="s">
        <v>12</v>
      </c>
      <c r="N10" s="4">
        <f>$R$3-N3+1</f>
        <v>5</v>
      </c>
      <c r="O10" s="4">
        <f>$R$3-O3+1</f>
        <v>4</v>
      </c>
      <c r="P10" s="4">
        <f>$R$3-P3+1</f>
        <v>3</v>
      </c>
      <c r="Q10" s="4">
        <f>$R$3-Q3+1</f>
        <v>2</v>
      </c>
      <c r="R10" s="4">
        <f>$R$3-R3+1</f>
        <v>1</v>
      </c>
    </row>
    <row r="11" spans="2:18" x14ac:dyDescent="0.45">
      <c r="B11" t="s">
        <v>8</v>
      </c>
      <c r="E11" s="6">
        <f>E5*$C$9^E10/(1-$C$9)</f>
        <v>4.4196821383712059E-2</v>
      </c>
      <c r="F11" s="6">
        <f>F5*$C$9^F10/(1-$C$9)</f>
        <v>1.346555319648025E-2</v>
      </c>
      <c r="G11" s="6">
        <f>G5*$C$9^G10/(1-$C$9)</f>
        <v>1.9745759306716855E-2</v>
      </c>
      <c r="H11" s="6">
        <f>H5*$C$9^H10/(1-$C$9)</f>
        <v>4.3220272020003184E-2</v>
      </c>
      <c r="I11" s="6">
        <f>I5*$C$9^I10/(1-$C$9)</f>
        <v>2.1334763075294319E-2</v>
      </c>
      <c r="K11" t="s">
        <v>8</v>
      </c>
      <c r="N11" s="6">
        <f>N5*$L$9^N10/(1-$L$9)</f>
        <v>1.2849880765419784E-2</v>
      </c>
      <c r="O11" s="6">
        <f>O5*$L$9^O10/(1-$L$9)</f>
        <v>4.3533380360070021E-3</v>
      </c>
      <c r="P11" s="6">
        <f>P5*$L$9^P10/(1-$L$9)</f>
        <v>5.4906637431874333E-3</v>
      </c>
      <c r="Q11" s="6">
        <f>Q5*$L$9^Q10/(1-$L$9)</f>
        <v>5.4906637431874333E-3</v>
      </c>
      <c r="R11" s="6">
        <f>R5*$L$9^R10/(1-$L$9)</f>
        <v>6.7974969456885137E-3</v>
      </c>
    </row>
    <row r="12" spans="2:18" x14ac:dyDescent="0.45">
      <c r="B12" t="s">
        <v>9</v>
      </c>
      <c r="E12" s="6">
        <f>EXP(E11)</f>
        <v>1.0451880500034221</v>
      </c>
      <c r="F12" s="6">
        <f t="shared" ref="F12:I12" si="2">EXP(F11)</f>
        <v>1.0135566220630488</v>
      </c>
      <c r="G12" s="6">
        <f t="shared" si="2"/>
        <v>1.0199419963000405</v>
      </c>
      <c r="H12" s="6">
        <f t="shared" si="2"/>
        <v>1.0441678704871384</v>
      </c>
      <c r="I12" s="6">
        <f t="shared" si="2"/>
        <v>1.021563976300776</v>
      </c>
      <c r="K12" t="s">
        <v>9</v>
      </c>
      <c r="N12" s="6">
        <f>EXP(N11)</f>
        <v>1.0129327952497162</v>
      </c>
      <c r="O12" s="6">
        <f>EXP(O11)</f>
        <v>1.0043628275774317</v>
      </c>
      <c r="P12" s="6">
        <f>EXP(P11)</f>
        <v>1.0055057650634642</v>
      </c>
      <c r="Q12" s="6">
        <f>EXP(Q11)</f>
        <v>1.0055057650634642</v>
      </c>
      <c r="R12" s="6">
        <f>EXP(R11)</f>
        <v>1.0068206523646148</v>
      </c>
    </row>
    <row r="13" spans="2:18" x14ac:dyDescent="0.45">
      <c r="B13" t="s">
        <v>15</v>
      </c>
      <c r="C13" s="6">
        <f>MEDIAN(E12:I12)</f>
        <v>1.021563976300776</v>
      </c>
      <c r="K13" t="s">
        <v>15</v>
      </c>
      <c r="L13" s="6">
        <f>MEDIAN(N12:R12)</f>
        <v>1.0055057650634642</v>
      </c>
    </row>
    <row r="14" spans="2:18" x14ac:dyDescent="0.45">
      <c r="C14" s="6"/>
      <c r="L14" s="6"/>
    </row>
    <row r="15" spans="2:18" x14ac:dyDescent="0.45">
      <c r="B15" s="7" t="s">
        <v>37</v>
      </c>
      <c r="C15" s="6"/>
      <c r="F15" t="s">
        <v>38</v>
      </c>
      <c r="K15" s="7" t="s">
        <v>37</v>
      </c>
      <c r="L15" s="6"/>
      <c r="O15" t="s">
        <v>38</v>
      </c>
    </row>
    <row r="16" spans="2:18" x14ac:dyDescent="0.45">
      <c r="C16" s="6"/>
      <c r="L16" s="6"/>
    </row>
    <row r="17" spans="2:18" x14ac:dyDescent="0.45">
      <c r="B17" t="s">
        <v>63</v>
      </c>
      <c r="E17" s="5" t="str">
        <f>IF(E8=$C$9,"=",IF(E8&gt;=$C$9,"+","-"))</f>
        <v>=</v>
      </c>
      <c r="F17" s="5" t="str">
        <f>IF(F8=$C$9,"=",IF(F8&gt;=$C$9,"+","-"))</f>
        <v>-</v>
      </c>
      <c r="G17" s="5" t="str">
        <f>IF(G8=$C$9,"=",IF(G8&gt;=$C$9,"+","-"))</f>
        <v>+</v>
      </c>
      <c r="H17" s="5" t="str">
        <f>IF(H8=$C$9,"=",IF(H8&gt;=$C$9,"+","-"))</f>
        <v>+</v>
      </c>
      <c r="I17" s="5" t="str">
        <f>IF(I8=$C$9,"=",IF(I8&gt;=$C$9,"+","-"))</f>
        <v>-</v>
      </c>
      <c r="K17" t="s">
        <v>63</v>
      </c>
      <c r="N17" s="5" t="str">
        <f>IF(N8=$L$9,"=",IF(N8&gt;=$L$9,"+","-"))</f>
        <v>-</v>
      </c>
      <c r="O17" s="5" t="str">
        <f>IF(O8=$L$9,"=",IF(O8&gt;=$L$9,"+","-"))</f>
        <v>-</v>
      </c>
      <c r="P17" s="5" t="str">
        <f>IF(P8=$L$9,"=",IF(P8&gt;=$L$9,"+","-"))</f>
        <v>+</v>
      </c>
      <c r="Q17" s="5" t="str">
        <f>IF(Q8=$L$9,"=",IF(Q8&gt;=$L$9,"+","-"))</f>
        <v>=</v>
      </c>
      <c r="R17" s="5" t="str">
        <f>IF(R8=$L$9,"=",IF(R8&gt;=$L$9,"+","-"))</f>
        <v>+</v>
      </c>
    </row>
    <row r="18" spans="2:18" x14ac:dyDescent="0.45">
      <c r="B18" s="8" t="s">
        <v>13</v>
      </c>
      <c r="C18" s="3">
        <f>SUM(F18:I18)</f>
        <v>2</v>
      </c>
      <c r="F18" s="3">
        <f>IF(E17="=",0,IF(F17="=",0,IF(E17=F17,0,1)))</f>
        <v>0</v>
      </c>
      <c r="G18" s="3">
        <f>IF(F17="=",0,IF(G17="=",0,IF(F17=G17,0,1)))</f>
        <v>1</v>
      </c>
      <c r="H18" s="3">
        <f>IF(G17="=",0,IF(H17="=",0,IF(G17=H17,0,1)))</f>
        <v>0</v>
      </c>
      <c r="I18" s="3">
        <f>IF(H17="=",0,IF(I17="=",0,IF(H17=I17,0,1)))</f>
        <v>1</v>
      </c>
      <c r="K18" s="8" t="s">
        <v>13</v>
      </c>
      <c r="L18" s="3">
        <f>SUM(O18:R18)</f>
        <v>1</v>
      </c>
      <c r="O18" s="3">
        <f>IF(N17="=",0,IF(O17="=",0,IF(N17=O17,0,1)))</f>
        <v>0</v>
      </c>
      <c r="P18" s="3">
        <f>IF(O17="=",0,IF(P17="=",0,IF(O17=P17,0,1)))</f>
        <v>1</v>
      </c>
      <c r="Q18" s="3">
        <f>IF(P17="=",0,IF(Q17="=",0,IF(P17=Q17,0,1)))</f>
        <v>0</v>
      </c>
      <c r="R18" s="3">
        <f>IF(Q17="=",0,IF(R17="=",0,IF(Q17=R17,0,1)))</f>
        <v>0</v>
      </c>
    </row>
    <row r="19" spans="2:18" x14ac:dyDescent="0.45">
      <c r="B19" s="8" t="s">
        <v>14</v>
      </c>
      <c r="C19" s="9">
        <f>1-IF(C18=1,1/3,IF(C18=2,2/3,1))</f>
        <v>0.33333333333333337</v>
      </c>
      <c r="F19" s="3"/>
      <c r="G19" s="3"/>
      <c r="H19" s="3"/>
      <c r="I19" s="3"/>
      <c r="K19" s="8" t="s">
        <v>14</v>
      </c>
      <c r="L19" s="9">
        <f>1-IF(L18=1,1/3,IF(L18=2,2/3,1))</f>
        <v>0.66666666666666674</v>
      </c>
      <c r="O19" s="3"/>
      <c r="P19" s="3"/>
      <c r="Q19" s="3"/>
      <c r="R19" s="3"/>
    </row>
    <row r="20" spans="2:18" x14ac:dyDescent="0.45">
      <c r="C20" s="6"/>
      <c r="L20" s="6"/>
    </row>
    <row r="21" spans="2:18" x14ac:dyDescent="0.45">
      <c r="B21" s="7" t="str">
        <f>"Iteration 2 "&amp;IF(C19&lt;50%,"Not ","") &amp;"Required"</f>
        <v>Iteration 2 Not Required</v>
      </c>
      <c r="C21" s="6"/>
      <c r="K21" s="7" t="str">
        <f>"Iteration 2 "&amp;IF('Tail Factor'!L19&lt;50%,"Not ","") &amp;"Required"</f>
        <v>Iteration 2 Required</v>
      </c>
      <c r="L21" s="6"/>
    </row>
    <row r="22" spans="2:18" x14ac:dyDescent="0.45">
      <c r="B22" t="s">
        <v>61</v>
      </c>
      <c r="E22" s="6"/>
      <c r="F22" s="6">
        <f>F5/E5</f>
        <v>0.20777032775339635</v>
      </c>
      <c r="G22" s="6">
        <f>G5/F5</f>
        <v>1</v>
      </c>
      <c r="H22" s="6">
        <f>H5/G5</f>
        <v>1.4926707350214501</v>
      </c>
      <c r="I22" s="6">
        <f>I5/H5</f>
        <v>0.33662835090060111</v>
      </c>
      <c r="K22" t="s">
        <v>61</v>
      </c>
      <c r="N22" s="6"/>
      <c r="O22" s="6">
        <f>O5/N5</f>
        <v>0.13750352374993502</v>
      </c>
      <c r="P22" s="6">
        <f>P5/O5</f>
        <v>0.5119092658265878</v>
      </c>
      <c r="Q22" s="6">
        <f>Q5/P5</f>
        <v>0.4058733483128234</v>
      </c>
      <c r="R22" s="6">
        <f>R5/Q5</f>
        <v>0.5024752879678589</v>
      </c>
    </row>
    <row r="23" spans="2:18" x14ac:dyDescent="0.45">
      <c r="B23" t="s">
        <v>62</v>
      </c>
      <c r="C23" s="6">
        <f>MEDIAN(F22:I22)</f>
        <v>0.66831417545030058</v>
      </c>
      <c r="F23" s="6"/>
      <c r="G23" s="6"/>
      <c r="H23" s="6"/>
      <c r="I23" s="6"/>
      <c r="K23" t="s">
        <v>62</v>
      </c>
      <c r="L23" s="6">
        <f>MEDIAN(O22:R22)</f>
        <v>0.45417431814034115</v>
      </c>
      <c r="O23" s="6"/>
      <c r="P23" s="6"/>
      <c r="Q23" s="6"/>
      <c r="R23" s="6"/>
    </row>
    <row r="24" spans="2:18" x14ac:dyDescent="0.45">
      <c r="B24" t="s">
        <v>12</v>
      </c>
      <c r="E24" s="4"/>
      <c r="F24" s="4">
        <f>$I$3-F3+1</f>
        <v>4</v>
      </c>
      <c r="G24" s="4">
        <f>$I$3-G3+1</f>
        <v>3</v>
      </c>
      <c r="H24" s="4">
        <f>$I$3-H3+1</f>
        <v>2</v>
      </c>
      <c r="I24" s="4">
        <f>$I$3-I3+1</f>
        <v>1</v>
      </c>
      <c r="K24" t="s">
        <v>12</v>
      </c>
      <c r="N24" s="4"/>
      <c r="O24" s="4">
        <f>$R$3-O3+1</f>
        <v>4</v>
      </c>
      <c r="P24" s="4">
        <f>$R$3-P3+1</f>
        <v>3</v>
      </c>
      <c r="Q24" s="4">
        <f>$R$3-Q3+1</f>
        <v>2</v>
      </c>
      <c r="R24" s="4">
        <f>$R$3-R3+1</f>
        <v>1</v>
      </c>
    </row>
    <row r="25" spans="2:18" x14ac:dyDescent="0.45">
      <c r="B25" t="s">
        <v>8</v>
      </c>
      <c r="E25" s="6"/>
      <c r="F25" s="6">
        <f>F5*$C$23^F24/(1-$C$23)</f>
        <v>1.191018738182434E-2</v>
      </c>
      <c r="G25" s="6">
        <f>G5*$C$23^G24/(1-$C$23)</f>
        <v>1.7821240098340616E-2</v>
      </c>
      <c r="H25" s="6">
        <f>H5*$C$23^H24/(1-$C$23)</f>
        <v>3.9803500410058319E-2</v>
      </c>
      <c r="I25" s="6">
        <f>I5*$C$23^I24/(1-$C$23)</f>
        <v>2.004893386270205E-2</v>
      </c>
      <c r="K25" t="s">
        <v>8</v>
      </c>
      <c r="N25" s="6"/>
      <c r="O25" s="6">
        <f>O5*$L$23^O24/(1-$L$23)</f>
        <v>7.4297741838294708E-3</v>
      </c>
      <c r="P25" s="6">
        <f>P5*$L$23^P24/(1-$L$23)</f>
        <v>8.3742521225654756E-3</v>
      </c>
      <c r="Q25" s="6">
        <f>Q5*$L$23^Q24/(1-$L$23)</f>
        <v>7.4836590552245915E-3</v>
      </c>
      <c r="R25" s="6">
        <f>R5*$L$23^R24/(1-$L$23)</f>
        <v>8.2795384693356688E-3</v>
      </c>
    </row>
    <row r="26" spans="2:18" x14ac:dyDescent="0.45">
      <c r="B26" t="s">
        <v>9</v>
      </c>
      <c r="E26" s="6"/>
      <c r="F26" s="6">
        <f t="shared" ref="F26" si="3">EXP(F25)</f>
        <v>1.011981396085752</v>
      </c>
      <c r="G26" s="6">
        <f t="shared" ref="G26" si="4">EXP(G25)</f>
        <v>1.0179809859430429</v>
      </c>
      <c r="H26" s="6">
        <f t="shared" ref="H26" si="5">EXP(H25)</f>
        <v>1.0406062753946754</v>
      </c>
      <c r="I26" s="6">
        <f t="shared" ref="I26" si="6">EXP(I25)</f>
        <v>1.0202512636405248</v>
      </c>
      <c r="K26" t="s">
        <v>9</v>
      </c>
      <c r="N26" s="6"/>
      <c r="O26" s="6">
        <f>EXP(O25)</f>
        <v>1.0074574434390318</v>
      </c>
      <c r="P26" s="6">
        <f>EXP(P25)</f>
        <v>1.0084094142555264</v>
      </c>
      <c r="Q26" s="6">
        <f>EXP(Q25)</f>
        <v>1.0075117316164501</v>
      </c>
      <c r="R26" s="6">
        <f>EXP(R25)</f>
        <v>1.0083139086388653</v>
      </c>
    </row>
    <row r="27" spans="2:18" x14ac:dyDescent="0.45">
      <c r="B27" t="s">
        <v>15</v>
      </c>
      <c r="C27" s="6">
        <f>MEDIAN(F26:I26)</f>
        <v>1.0191161247917839</v>
      </c>
      <c r="K27" t="s">
        <v>15</v>
      </c>
      <c r="L27" s="6">
        <f>MEDIAN(O26:R26)</f>
        <v>1.0079128201276577</v>
      </c>
    </row>
    <row r="28" spans="2:18" x14ac:dyDescent="0.45">
      <c r="C28" s="6"/>
      <c r="L28" s="6"/>
    </row>
    <row r="29" spans="2:18" x14ac:dyDescent="0.45">
      <c r="B29" t="s">
        <v>63</v>
      </c>
      <c r="E29" s="5"/>
      <c r="F29" s="5" t="str">
        <f>IF(F22=$C$23,"=",IF(F22&gt;=$C$23,"+","-"))</f>
        <v>-</v>
      </c>
      <c r="G29" s="5" t="str">
        <f>IF(G22=$C$23,"=",IF(G22&gt;=$C$23,"+","-"))</f>
        <v>+</v>
      </c>
      <c r="H29" s="5" t="str">
        <f>IF(H22=$C$23,"=",IF(H22&gt;=$C$23,"+","-"))</f>
        <v>+</v>
      </c>
      <c r="I29" s="5" t="str">
        <f>IF(I22=$C$23,"=",IF(I22&gt;=$C$23,"+","-"))</f>
        <v>-</v>
      </c>
      <c r="K29" t="s">
        <v>63</v>
      </c>
      <c r="N29" s="5"/>
      <c r="O29" s="5" t="str">
        <f>IF(O22=$L$23,"=",IF(O22&gt;=$L$23,"+","-"))</f>
        <v>-</v>
      </c>
      <c r="P29" s="5" t="str">
        <f>IF(P22=$L$23,"=",IF(P22&gt;=$L$23,"+","-"))</f>
        <v>+</v>
      </c>
      <c r="Q29" s="5" t="str">
        <f>IF(Q22=$L$23,"=",IF(Q22&gt;=$L$23,"+","-"))</f>
        <v>-</v>
      </c>
      <c r="R29" s="5" t="str">
        <f>IF(R22=$L$23,"=",IF(R22&gt;=$L$23,"+","-"))</f>
        <v>+</v>
      </c>
    </row>
    <row r="30" spans="2:18" x14ac:dyDescent="0.45">
      <c r="B30" s="8" t="s">
        <v>13</v>
      </c>
      <c r="C30" s="3">
        <f>SUM(F30:I30)</f>
        <v>2</v>
      </c>
      <c r="F30" s="3"/>
      <c r="G30" s="3">
        <f>IF(F29="=",0,IF(G29="=",0,IF(F29=G29,0,1)))</f>
        <v>1</v>
      </c>
      <c r="H30" s="3">
        <f>IF(G29="=",0,IF(H29="=",0,IF(G29=H29,0,1)))</f>
        <v>0</v>
      </c>
      <c r="I30" s="3">
        <f>IF(H29="=",0,IF(I29="=",0,IF(H29=I29,0,1)))</f>
        <v>1</v>
      </c>
      <c r="K30" s="8" t="s">
        <v>13</v>
      </c>
      <c r="L30" s="3">
        <f>SUM(O30:R30)</f>
        <v>3</v>
      </c>
      <c r="O30" s="3"/>
      <c r="P30" s="3">
        <f>IF(O29="=",0,IF(P29="=",0,IF(O29=P29,0,1)))</f>
        <v>1</v>
      </c>
      <c r="Q30" s="3">
        <f>IF(P29="=",0,IF(Q29="=",0,IF(P29=Q29,0,1)))</f>
        <v>1</v>
      </c>
      <c r="R30" s="3">
        <f>IF(Q29="=",0,IF(R29="=",0,IF(Q29=R29,0,1)))</f>
        <v>1</v>
      </c>
    </row>
    <row r="31" spans="2:18" x14ac:dyDescent="0.45">
      <c r="B31" s="8" t="s">
        <v>14</v>
      </c>
      <c r="C31" s="9">
        <f>1-IF(C30=1,1/3,IF(C30=2,2/3,1))</f>
        <v>0.33333333333333337</v>
      </c>
      <c r="F31" s="3"/>
      <c r="G31" s="3"/>
      <c r="H31" s="3"/>
      <c r="I31" s="3"/>
      <c r="K31" s="8" t="s">
        <v>14</v>
      </c>
      <c r="L31" s="9">
        <f>1-IF(L30=1,1/3,IF(L30=2,2/3,1))</f>
        <v>0</v>
      </c>
      <c r="O31" s="3"/>
      <c r="P31" s="3"/>
      <c r="Q31" s="3"/>
      <c r="R31" s="3"/>
    </row>
    <row r="32" spans="2:18" x14ac:dyDescent="0.45"/>
    <row r="33" hidden="1" x14ac:dyDescent="0.45"/>
    <row r="34" hidden="1" x14ac:dyDescent="0.45"/>
    <row r="35" hidden="1" x14ac:dyDescent="0.45"/>
    <row r="36" hidden="1" x14ac:dyDescent="0.45"/>
    <row r="37" hidden="1" x14ac:dyDescent="0.45"/>
    <row r="38" hidden="1" x14ac:dyDescent="0.45"/>
    <row r="39" hidden="1" x14ac:dyDescent="0.45"/>
    <row r="40" hidden="1" x14ac:dyDescent="0.45"/>
    <row r="41" hidden="1" x14ac:dyDescent="0.45"/>
    <row r="42" hidden="1" x14ac:dyDescent="0.45"/>
    <row r="43" hidden="1" x14ac:dyDescent="0.45"/>
    <row r="44" hidden="1" x14ac:dyDescent="0.45"/>
    <row r="45" hidden="1" x14ac:dyDescent="0.45"/>
    <row r="46" hidden="1" x14ac:dyDescent="0.45"/>
    <row r="47" hidden="1" x14ac:dyDescent="0.45"/>
    <row r="48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</sheetData>
  <conditionalFormatting sqref="B17:I31">
    <cfRule type="expression" dxfId="3" priority="2">
      <formula>$F$15="Yes"</formula>
    </cfRule>
  </conditionalFormatting>
  <conditionalFormatting sqref="K17:R31">
    <cfRule type="expression" dxfId="2" priority="1">
      <formula>$O$15="Yes"</formula>
    </cfRule>
  </conditionalFormatting>
  <dataValidations count="1">
    <dataValidation type="list" allowBlank="1" showInputMessage="1" showErrorMessage="1" sqref="F15 O15" xr:uid="{3FE9D7EC-B361-4E43-8444-5E496C65E5C0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Case Reserves</vt:lpstr>
      <vt:lpstr>Correlation</vt:lpstr>
      <vt:lpstr>Tail 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Yeo</dc:creator>
  <cp:lastModifiedBy>Nicholas Yeo</cp:lastModifiedBy>
  <dcterms:created xsi:type="dcterms:W3CDTF">2019-06-19T05:03:04Z</dcterms:created>
  <dcterms:modified xsi:type="dcterms:W3CDTF">2019-06-25T17:53:42Z</dcterms:modified>
</cp:coreProperties>
</file>